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ORTEURS_PROJET\Modèle documents\IA Creation reprise\2022\"/>
    </mc:Choice>
  </mc:AlternateContent>
  <bookViews>
    <workbookView xWindow="0" yWindow="1608" windowWidth="9900" windowHeight="5640" firstSheet="1" activeTab="2"/>
  </bookViews>
  <sheets>
    <sheet name="Mode d'emploi" sheetId="16" r:id="rId1"/>
    <sheet name="page de garde" sheetId="22" r:id="rId2"/>
    <sheet name="1.Plan fi" sheetId="4" r:id="rId3"/>
    <sheet name="2.immos apportées" sheetId="20" r:id="rId4"/>
    <sheet name="3.immos à financer" sheetId="19" r:id="rId5"/>
    <sheet name="4.Cpte Résul" sheetId="5" r:id="rId6"/>
    <sheet name="5.Bfr " sheetId="9" r:id="rId7"/>
    <sheet name="6.Ch Salaires" sheetId="13" r:id="rId8"/>
    <sheet name="7.Autofi+ Seuil Equil " sheetId="1" r:id="rId9"/>
    <sheet name="8.Plan TRESO " sheetId="14" r:id="rId10"/>
    <sheet name="Calculateur de prêt" sheetId="15" r:id="rId11"/>
    <sheet name="plan fi double entités" sheetId="21" r:id="rId12"/>
  </sheets>
  <definedNames>
    <definedName name="nSkip">15</definedName>
    <definedName name="Print_Area" localSheetId="2">'1.Plan fi'!$A$1:$E$54</definedName>
    <definedName name="Print_Area" localSheetId="3">'2.immos apportées'!$A$4:$F$35</definedName>
    <definedName name="Print_Area" localSheetId="4">'3.immos à financer'!$A$4:$I$42</definedName>
    <definedName name="Print_Area" localSheetId="5">'4.Cpte Résul'!$A$1:$G$58</definedName>
    <definedName name="Print_Area" localSheetId="6">'5.Bfr '!$A$1:$F$29</definedName>
    <definedName name="Print_Area" localSheetId="7">'6.Ch Salaires'!$A$1:$I$40</definedName>
    <definedName name="Print_Area" localSheetId="8">'7.Autofi+ Seuil Equil '!$A$1:$G$28</definedName>
    <definedName name="Print_Area" localSheetId="9">'8.Plan TRESO '!$A$1:$N$63</definedName>
    <definedName name="Print_Area" localSheetId="10">'Calculateur de prêt'!$I$6:$K$27</definedName>
    <definedName name="Print_Area" localSheetId="11">'plan fi double entités'!$A$1:$E$54</definedName>
    <definedName name="_xlnm.Print_Area" localSheetId="2">'1.Plan fi'!$A$1:$E$56</definedName>
    <definedName name="_xlnm.Print_Area" localSheetId="3">'2.immos apportées'!$A$1:$F$35</definedName>
    <definedName name="_xlnm.Print_Area" localSheetId="4">'3.immos à financer'!$A$1:$I$42</definedName>
    <definedName name="_xlnm.Print_Area" localSheetId="5">'4.Cpte Résul'!$A$1:$G$57</definedName>
    <definedName name="_xlnm.Print_Area" localSheetId="6">'5.Bfr '!$A$1:$F$28</definedName>
    <definedName name="_xlnm.Print_Area" localSheetId="7">'6.Ch Salaires'!$A$1:$I$39</definedName>
    <definedName name="_xlnm.Print_Area" localSheetId="8">'7.Autofi+ Seuil Equil '!$A$1:$G$29</definedName>
    <definedName name="_xlnm.Print_Area" localSheetId="9">'8.Plan TRESO '!$A$1:$N$63</definedName>
    <definedName name="_xlnm.Print_Area" localSheetId="1">'page de garde'!$A$1:$B$31</definedName>
    <definedName name="_xlnm.Print_Area" localSheetId="11">'plan fi double entités'!$A$1:$E$56</definedName>
  </definedNames>
  <calcPr calcId="162913"/>
  <fileRecoveryPr autoRecover="0"/>
</workbook>
</file>

<file path=xl/calcChain.xml><?xml version="1.0" encoding="utf-8"?>
<calcChain xmlns="http://schemas.openxmlformats.org/spreadsheetml/2006/main">
  <c r="E45" i="14" l="1"/>
  <c r="F56" i="5"/>
  <c r="D56" i="5"/>
  <c r="B56" i="5"/>
  <c r="P48" i="14"/>
  <c r="G4" i="15" l="1"/>
  <c r="G13" i="5" l="1"/>
  <c r="G12" i="5"/>
  <c r="E13" i="5"/>
  <c r="E12" i="5"/>
  <c r="C13" i="5"/>
  <c r="C12" i="5"/>
  <c r="F14" i="5" l="1"/>
  <c r="D14" i="5"/>
  <c r="B14" i="5"/>
  <c r="B41" i="14" l="1"/>
  <c r="C41" i="14"/>
  <c r="D41" i="14"/>
  <c r="E41" i="14"/>
  <c r="F41" i="14"/>
  <c r="G41" i="14"/>
  <c r="H41" i="14"/>
  <c r="I41" i="14"/>
  <c r="J41" i="14"/>
  <c r="K41" i="14"/>
  <c r="L41" i="14"/>
  <c r="M41" i="14"/>
  <c r="A41" i="14"/>
  <c r="N41" i="14" l="1"/>
  <c r="P41" i="14" s="1"/>
  <c r="A50" i="14"/>
  <c r="G18" i="19"/>
  <c r="H18" i="19"/>
  <c r="I18" i="19"/>
  <c r="D14" i="20"/>
  <c r="E14" i="20" s="1"/>
  <c r="F14" i="20" s="1"/>
  <c r="A7" i="4"/>
  <c r="B38" i="5" l="1"/>
  <c r="F18" i="5"/>
  <c r="D18" i="5"/>
  <c r="B18" i="5"/>
  <c r="F10" i="5"/>
  <c r="G7" i="5" s="1"/>
  <c r="D10" i="5"/>
  <c r="B10" i="5"/>
  <c r="J18" i="5" l="1"/>
  <c r="K18" i="5"/>
  <c r="K10" i="5"/>
  <c r="E7" i="5"/>
  <c r="C7" i="5"/>
  <c r="J10" i="5"/>
  <c r="C56" i="5"/>
  <c r="E56" i="5"/>
  <c r="G56" i="5"/>
  <c r="D16" i="5"/>
  <c r="I40" i="19" l="1"/>
  <c r="H40" i="19"/>
  <c r="G40" i="19"/>
  <c r="C18" i="4" l="1"/>
  <c r="D18" i="4"/>
  <c r="E18" i="4"/>
  <c r="F43" i="5" l="1"/>
  <c r="E51" i="21" l="1"/>
  <c r="B31" i="21"/>
  <c r="B19" i="21"/>
  <c r="D51" i="21"/>
  <c r="C51" i="21"/>
  <c r="B35" i="21"/>
  <c r="A30" i="21"/>
  <c r="A29" i="21"/>
  <c r="A28" i="21"/>
  <c r="A26" i="21"/>
  <c r="A25" i="21"/>
  <c r="A24" i="21"/>
  <c r="A23" i="21"/>
  <c r="A22" i="21"/>
  <c r="A21" i="21"/>
  <c r="E31" i="21"/>
  <c r="E32" i="21" s="1"/>
  <c r="E40" i="21" s="1"/>
  <c r="D31" i="21"/>
  <c r="D32" i="21" s="1"/>
  <c r="D40" i="21" s="1"/>
  <c r="C31" i="21"/>
  <c r="C32" i="21" s="1"/>
  <c r="C40" i="21" s="1"/>
  <c r="B36" i="21"/>
  <c r="A20" i="21"/>
  <c r="A18" i="21"/>
  <c r="A17" i="21"/>
  <c r="A16" i="21"/>
  <c r="A15" i="21"/>
  <c r="A14" i="21"/>
  <c r="A13" i="21"/>
  <c r="A12" i="21"/>
  <c r="A11" i="21"/>
  <c r="B43" i="21" l="1"/>
  <c r="B51" i="21" s="1"/>
  <c r="B32" i="21"/>
  <c r="H32" i="13" l="1"/>
  <c r="H33" i="13"/>
  <c r="H34" i="13"/>
  <c r="H31" i="13"/>
  <c r="H19" i="13"/>
  <c r="H20" i="13"/>
  <c r="H21" i="13"/>
  <c r="H18" i="13"/>
  <c r="H8" i="13"/>
  <c r="H7" i="13"/>
  <c r="H6" i="13"/>
  <c r="H5" i="13"/>
  <c r="C21" i="4" l="1"/>
  <c r="D21" i="4"/>
  <c r="E21" i="4"/>
  <c r="C19" i="19"/>
  <c r="D19" i="19"/>
  <c r="E19" i="19"/>
  <c r="B19" i="19"/>
  <c r="B21" i="4" s="1"/>
  <c r="B50" i="14" s="1"/>
  <c r="N50" i="14" s="1"/>
  <c r="C16" i="19"/>
  <c r="D16" i="19"/>
  <c r="E16" i="19"/>
  <c r="B16" i="19"/>
  <c r="A11" i="4"/>
  <c r="B15" i="20"/>
  <c r="B12" i="20"/>
  <c r="B11" i="4" s="1"/>
  <c r="E20" i="4" l="1"/>
  <c r="E42" i="19"/>
  <c r="D20" i="4"/>
  <c r="D42" i="19"/>
  <c r="C20" i="4"/>
  <c r="C42" i="19"/>
  <c r="B20" i="4"/>
  <c r="G8" i="19"/>
  <c r="H8" i="19"/>
  <c r="I8" i="19"/>
  <c r="G9" i="19"/>
  <c r="H9" i="19"/>
  <c r="I9" i="19"/>
  <c r="G10" i="19"/>
  <c r="H10" i="19"/>
  <c r="I10" i="19"/>
  <c r="G11" i="19"/>
  <c r="H11" i="19"/>
  <c r="I11" i="19"/>
  <c r="G12" i="19"/>
  <c r="H12" i="19"/>
  <c r="I12" i="19"/>
  <c r="H16" i="19"/>
  <c r="I16" i="19"/>
  <c r="G17" i="19"/>
  <c r="G19" i="19" s="1"/>
  <c r="H17" i="19"/>
  <c r="H19" i="19" s="1"/>
  <c r="I17" i="19"/>
  <c r="I19" i="19" s="1"/>
  <c r="G20" i="19"/>
  <c r="H20" i="19"/>
  <c r="I20" i="19"/>
  <c r="I23" i="19" s="1"/>
  <c r="G21" i="19"/>
  <c r="H21" i="19"/>
  <c r="I21" i="19"/>
  <c r="G22" i="19"/>
  <c r="H22" i="19"/>
  <c r="I22" i="19"/>
  <c r="G24" i="19"/>
  <c r="H24" i="19"/>
  <c r="I24" i="19"/>
  <c r="G25" i="19"/>
  <c r="H25" i="19"/>
  <c r="I25" i="19"/>
  <c r="G26" i="19"/>
  <c r="H26" i="19"/>
  <c r="I26" i="19"/>
  <c r="G28" i="19"/>
  <c r="G32" i="19" s="1"/>
  <c r="H28" i="19"/>
  <c r="I28" i="19"/>
  <c r="G29" i="19"/>
  <c r="H29" i="19"/>
  <c r="I29" i="19"/>
  <c r="G30" i="19"/>
  <c r="H30" i="19"/>
  <c r="I30" i="19"/>
  <c r="G31" i="19"/>
  <c r="H31" i="19"/>
  <c r="I31" i="19"/>
  <c r="G33" i="19"/>
  <c r="G35" i="19" s="1"/>
  <c r="H33" i="19"/>
  <c r="I33" i="19"/>
  <c r="I35" i="19" s="1"/>
  <c r="G34" i="19"/>
  <c r="H34" i="19"/>
  <c r="I34" i="19"/>
  <c r="G36" i="19"/>
  <c r="G38" i="19" s="1"/>
  <c r="H36" i="19"/>
  <c r="I36" i="19"/>
  <c r="G37" i="19"/>
  <c r="H37" i="19"/>
  <c r="I37" i="19"/>
  <c r="I7" i="19"/>
  <c r="I6" i="19"/>
  <c r="G7" i="19"/>
  <c r="H7" i="19"/>
  <c r="H6" i="19"/>
  <c r="G6" i="19"/>
  <c r="I38" i="19" l="1"/>
  <c r="G16" i="19"/>
  <c r="H38" i="19"/>
  <c r="H23" i="19"/>
  <c r="H35" i="19"/>
  <c r="I32" i="19"/>
  <c r="H32" i="19"/>
  <c r="I27" i="19"/>
  <c r="G23" i="19"/>
  <c r="I13" i="19"/>
  <c r="H27" i="19"/>
  <c r="H13" i="19"/>
  <c r="G27" i="19"/>
  <c r="G13" i="19"/>
  <c r="C32" i="14"/>
  <c r="D32" i="14"/>
  <c r="E32" i="14"/>
  <c r="F32" i="14"/>
  <c r="G32" i="14"/>
  <c r="H32" i="14"/>
  <c r="I32" i="14"/>
  <c r="J32" i="14"/>
  <c r="K32" i="14"/>
  <c r="L32" i="14"/>
  <c r="M32" i="14"/>
  <c r="C33" i="14"/>
  <c r="D33" i="14"/>
  <c r="E33" i="14"/>
  <c r="F33" i="14"/>
  <c r="G33" i="14"/>
  <c r="H33" i="14"/>
  <c r="I33" i="14"/>
  <c r="J33" i="14"/>
  <c r="K33" i="14"/>
  <c r="L33" i="14"/>
  <c r="M33" i="14"/>
  <c r="C34" i="14"/>
  <c r="D34" i="14"/>
  <c r="E34" i="14"/>
  <c r="F34" i="14"/>
  <c r="G34" i="14"/>
  <c r="H34" i="14"/>
  <c r="I34" i="14"/>
  <c r="J34" i="14"/>
  <c r="K34" i="14"/>
  <c r="L34" i="14"/>
  <c r="M34" i="14"/>
  <c r="B33" i="14"/>
  <c r="B34" i="14"/>
  <c r="A32" i="14"/>
  <c r="A33" i="14"/>
  <c r="A34" i="14"/>
  <c r="G36" i="5"/>
  <c r="G37" i="5"/>
  <c r="E36" i="5"/>
  <c r="E37" i="5"/>
  <c r="C36" i="5"/>
  <c r="C37" i="5"/>
  <c r="E19" i="1"/>
  <c r="G19" i="1"/>
  <c r="F19" i="1"/>
  <c r="B10" i="14"/>
  <c r="N10" i="14" s="1"/>
  <c r="B8" i="14"/>
  <c r="N8" i="14" l="1"/>
  <c r="G42" i="19"/>
  <c r="H42" i="19"/>
  <c r="I42" i="19"/>
  <c r="D6" i="9"/>
  <c r="D17" i="9" s="1"/>
  <c r="D24" i="9" s="1"/>
  <c r="B16" i="5"/>
  <c r="N34" i="14"/>
  <c r="P34" i="14" s="1"/>
  <c r="N33" i="14"/>
  <c r="P33" i="14" s="1"/>
  <c r="B33" i="20"/>
  <c r="D13" i="20"/>
  <c r="D16" i="20"/>
  <c r="E16" i="20" s="1"/>
  <c r="F16" i="20" s="1"/>
  <c r="D17" i="20"/>
  <c r="E17" i="20" s="1"/>
  <c r="F17" i="20" s="1"/>
  <c r="D18" i="20"/>
  <c r="E18" i="20" s="1"/>
  <c r="D20" i="20"/>
  <c r="E20" i="20" s="1"/>
  <c r="F20" i="20" s="1"/>
  <c r="D21" i="20"/>
  <c r="E21" i="20" s="1"/>
  <c r="F21" i="20" s="1"/>
  <c r="D22" i="20"/>
  <c r="E22" i="20" s="1"/>
  <c r="D24" i="20"/>
  <c r="E24" i="20" s="1"/>
  <c r="F24" i="20" s="1"/>
  <c r="D25" i="20"/>
  <c r="E25" i="20" s="1"/>
  <c r="F25" i="20" s="1"/>
  <c r="D26" i="20"/>
  <c r="E26" i="20" s="1"/>
  <c r="D27" i="20"/>
  <c r="E27" i="20" s="1"/>
  <c r="D29" i="20"/>
  <c r="E29" i="20" s="1"/>
  <c r="F29" i="20" s="1"/>
  <c r="D30" i="20"/>
  <c r="E30" i="20" s="1"/>
  <c r="D12" i="20"/>
  <c r="A21" i="4"/>
  <c r="A20" i="4"/>
  <c r="B35" i="20" l="1"/>
  <c r="B37" i="20"/>
  <c r="E12" i="20"/>
  <c r="E13" i="20"/>
  <c r="E15" i="20" s="1"/>
  <c r="D15" i="20"/>
  <c r="D28" i="20"/>
  <c r="D23" i="20"/>
  <c r="D19" i="20"/>
  <c r="E31" i="20"/>
  <c r="F27" i="20"/>
  <c r="E28" i="20"/>
  <c r="E23" i="20"/>
  <c r="D31" i="20"/>
  <c r="E19" i="20"/>
  <c r="F30" i="20"/>
  <c r="F31" i="20" s="1"/>
  <c r="F26" i="20"/>
  <c r="F22" i="20"/>
  <c r="F23" i="20" s="1"/>
  <c r="F18" i="20"/>
  <c r="F19" i="20" s="1"/>
  <c r="F13" i="20"/>
  <c r="F15" i="20" s="1"/>
  <c r="G25" i="1"/>
  <c r="B9" i="20"/>
  <c r="B10" i="4" s="1"/>
  <c r="B13" i="19"/>
  <c r="B27" i="19"/>
  <c r="B23" i="4" s="1"/>
  <c r="F8" i="9"/>
  <c r="C9" i="5"/>
  <c r="B7" i="14"/>
  <c r="N7" i="14" s="1"/>
  <c r="B32" i="14"/>
  <c r="B13" i="14"/>
  <c r="N13" i="14" s="1"/>
  <c r="P13" i="14" s="1"/>
  <c r="P58" i="14"/>
  <c r="B12" i="14"/>
  <c r="A13" i="14"/>
  <c r="A12" i="14"/>
  <c r="B34" i="4"/>
  <c r="E27" i="19"/>
  <c r="C27" i="19"/>
  <c r="D27" i="19"/>
  <c r="D23" i="4" s="1"/>
  <c r="C22" i="4"/>
  <c r="D22" i="4"/>
  <c r="B49" i="14"/>
  <c r="N49" i="14" s="1"/>
  <c r="B17" i="4"/>
  <c r="B18" i="4" s="1"/>
  <c r="A17" i="4"/>
  <c r="A12" i="4"/>
  <c r="B19" i="20"/>
  <c r="B13" i="4" s="1"/>
  <c r="B23" i="20"/>
  <c r="B14" i="4" s="1"/>
  <c r="F38" i="5"/>
  <c r="G20" i="1" s="1"/>
  <c r="I32" i="13"/>
  <c r="I33" i="13"/>
  <c r="I31" i="13"/>
  <c r="I34" i="13"/>
  <c r="H39" i="13"/>
  <c r="F46" i="5"/>
  <c r="I39" i="13"/>
  <c r="F45" i="5" s="1"/>
  <c r="D38" i="5"/>
  <c r="I26" i="13"/>
  <c r="D45" i="5"/>
  <c r="H26" i="13"/>
  <c r="D46" i="5"/>
  <c r="H22" i="13"/>
  <c r="D43" i="5" s="1"/>
  <c r="I20" i="13"/>
  <c r="I21" i="13"/>
  <c r="I18" i="13"/>
  <c r="I19" i="13"/>
  <c r="H13" i="13"/>
  <c r="B46" i="5"/>
  <c r="M40" i="14" s="1"/>
  <c r="I13" i="13"/>
  <c r="B45" i="5" s="1"/>
  <c r="I6" i="13"/>
  <c r="I7" i="13"/>
  <c r="I5" i="13"/>
  <c r="I8" i="13"/>
  <c r="E20" i="1"/>
  <c r="F6" i="20"/>
  <c r="F7" i="20"/>
  <c r="F8" i="20"/>
  <c r="E6" i="20"/>
  <c r="E7" i="20"/>
  <c r="E8" i="20"/>
  <c r="D6" i="20"/>
  <c r="D7" i="20"/>
  <c r="D8" i="20"/>
  <c r="B23" i="19"/>
  <c r="B22" i="4"/>
  <c r="B51" i="14" s="1"/>
  <c r="N51" i="14" s="1"/>
  <c r="B32" i="19"/>
  <c r="B35" i="19"/>
  <c r="B25" i="4"/>
  <c r="C31" i="14"/>
  <c r="D31" i="14"/>
  <c r="E31" i="14"/>
  <c r="F31" i="14"/>
  <c r="G31" i="14"/>
  <c r="H31" i="14"/>
  <c r="I31" i="14"/>
  <c r="J31" i="14"/>
  <c r="K31" i="14"/>
  <c r="L31" i="14"/>
  <c r="M31" i="14"/>
  <c r="B31" i="14"/>
  <c r="C30" i="14"/>
  <c r="D30" i="14"/>
  <c r="E30" i="14"/>
  <c r="F30" i="14"/>
  <c r="G30" i="14"/>
  <c r="H30" i="14"/>
  <c r="I30" i="14"/>
  <c r="J30" i="14"/>
  <c r="K30" i="14"/>
  <c r="L30" i="14"/>
  <c r="M30" i="14"/>
  <c r="B30" i="14"/>
  <c r="G33" i="5"/>
  <c r="G34" i="5"/>
  <c r="G35" i="5"/>
  <c r="E34" i="5"/>
  <c r="E35" i="5"/>
  <c r="C34" i="5"/>
  <c r="C35" i="5"/>
  <c r="A30" i="14"/>
  <c r="A31" i="14"/>
  <c r="B28" i="20"/>
  <c r="B15" i="4" s="1"/>
  <c r="C32" i="19"/>
  <c r="D32" i="19"/>
  <c r="E32" i="19"/>
  <c r="E24" i="4"/>
  <c r="E23" i="4"/>
  <c r="C23" i="19"/>
  <c r="D23" i="19"/>
  <c r="E23" i="19"/>
  <c r="C13" i="19"/>
  <c r="D13" i="19"/>
  <c r="D19" i="4" s="1"/>
  <c r="E13" i="19"/>
  <c r="E19" i="4" s="1"/>
  <c r="B38" i="19"/>
  <c r="B26" i="4" s="1"/>
  <c r="A36" i="14"/>
  <c r="A49" i="14"/>
  <c r="E27" i="4"/>
  <c r="E28" i="4"/>
  <c r="E29" i="4"/>
  <c r="C35" i="19"/>
  <c r="C25" i="4"/>
  <c r="C27" i="4"/>
  <c r="D27" i="4"/>
  <c r="C28" i="4"/>
  <c r="D28" i="4"/>
  <c r="C29" i="4"/>
  <c r="D29" i="4"/>
  <c r="B29" i="4"/>
  <c r="B57" i="14" s="1"/>
  <c r="N57" i="14" s="1"/>
  <c r="B28" i="4"/>
  <c r="B56" i="14" s="1"/>
  <c r="N56" i="14" s="1"/>
  <c r="B27" i="4"/>
  <c r="B55" i="14" s="1"/>
  <c r="N55" i="14" s="1"/>
  <c r="C38" i="19"/>
  <c r="C26" i="4"/>
  <c r="D38" i="19"/>
  <c r="D47" i="4"/>
  <c r="E38" i="19"/>
  <c r="E26" i="4"/>
  <c r="D35" i="19"/>
  <c r="D25" i="4"/>
  <c r="E35" i="19"/>
  <c r="E25" i="4"/>
  <c r="C24" i="4"/>
  <c r="D24" i="4"/>
  <c r="D44" i="19"/>
  <c r="N43" i="14"/>
  <c r="P43" i="14" s="1"/>
  <c r="N45" i="14"/>
  <c r="P45" i="14" s="1"/>
  <c r="A35" i="14"/>
  <c r="A46" i="5"/>
  <c r="A40" i="14" s="1"/>
  <c r="A45" i="5"/>
  <c r="A39" i="14" s="1"/>
  <c r="A44" i="5"/>
  <c r="A38" i="14" s="1"/>
  <c r="A43" i="5"/>
  <c r="A37" i="14" s="1"/>
  <c r="A29" i="4"/>
  <c r="A57" i="14" s="1"/>
  <c r="A28" i="4"/>
  <c r="A56" i="14" s="1"/>
  <c r="A27" i="4"/>
  <c r="A55" i="14" s="1"/>
  <c r="A26" i="4"/>
  <c r="A25" i="4"/>
  <c r="A54" i="14" s="1"/>
  <c r="A24" i="4"/>
  <c r="A53" i="14" s="1"/>
  <c r="A23" i="4"/>
  <c r="A52" i="14" s="1"/>
  <c r="A22" i="4"/>
  <c r="A51" i="14" s="1"/>
  <c r="A19" i="4"/>
  <c r="A48" i="14" s="1"/>
  <c r="A16" i="4"/>
  <c r="A15" i="4"/>
  <c r="A14" i="4"/>
  <c r="A13" i="4"/>
  <c r="A10" i="4"/>
  <c r="G20" i="5"/>
  <c r="C25" i="5"/>
  <c r="C22" i="5"/>
  <c r="A22" i="14"/>
  <c r="C8" i="5"/>
  <c r="B31" i="20"/>
  <c r="B16" i="4" s="1"/>
  <c r="B12" i="4"/>
  <c r="C22" i="14"/>
  <c r="D22" i="14"/>
  <c r="E22" i="14"/>
  <c r="F22" i="14"/>
  <c r="G22" i="14"/>
  <c r="H22" i="14"/>
  <c r="I22" i="14"/>
  <c r="J22" i="14"/>
  <c r="K22" i="14"/>
  <c r="L22" i="14"/>
  <c r="M22" i="14"/>
  <c r="B22" i="14"/>
  <c r="D36" i="20"/>
  <c r="N14" i="14"/>
  <c r="P14" i="14" s="1"/>
  <c r="B47" i="4"/>
  <c r="G43" i="19"/>
  <c r="B54" i="14"/>
  <c r="N54" i="14" s="1"/>
  <c r="F25" i="1"/>
  <c r="F23" i="14"/>
  <c r="P6" i="14"/>
  <c r="D6" i="14" s="1"/>
  <c r="D11" i="14" s="1"/>
  <c r="A21" i="14"/>
  <c r="A23" i="14"/>
  <c r="A24" i="14"/>
  <c r="A25" i="14"/>
  <c r="A26" i="14"/>
  <c r="A27" i="14"/>
  <c r="A28" i="14"/>
  <c r="A29" i="14"/>
  <c r="A20" i="14"/>
  <c r="A17" i="14"/>
  <c r="A18" i="14"/>
  <c r="A19" i="14"/>
  <c r="A16" i="14"/>
  <c r="D29" i="14"/>
  <c r="C19" i="14"/>
  <c r="C20" i="14"/>
  <c r="D20" i="14"/>
  <c r="E20" i="14"/>
  <c r="F20" i="14"/>
  <c r="G20" i="14"/>
  <c r="H20" i="14"/>
  <c r="I20" i="14"/>
  <c r="J20" i="14"/>
  <c r="K20" i="14"/>
  <c r="L20" i="14"/>
  <c r="M20" i="14"/>
  <c r="C21" i="14"/>
  <c r="D21" i="14"/>
  <c r="E21" i="14"/>
  <c r="F21" i="14"/>
  <c r="G21" i="14"/>
  <c r="H21" i="14"/>
  <c r="I21" i="14"/>
  <c r="J21" i="14"/>
  <c r="K21" i="14"/>
  <c r="L21" i="14"/>
  <c r="M21" i="14"/>
  <c r="C23" i="14"/>
  <c r="G23" i="14"/>
  <c r="L23" i="14"/>
  <c r="C24" i="14"/>
  <c r="D24" i="14"/>
  <c r="E24" i="14"/>
  <c r="F24" i="14"/>
  <c r="G24" i="14"/>
  <c r="H24" i="14"/>
  <c r="I24" i="14"/>
  <c r="J24" i="14"/>
  <c r="K24" i="14"/>
  <c r="L24" i="14"/>
  <c r="M24" i="14"/>
  <c r="C25" i="14"/>
  <c r="D25" i="14"/>
  <c r="E25" i="14"/>
  <c r="F25" i="14"/>
  <c r="G25" i="14"/>
  <c r="H25" i="14"/>
  <c r="I25" i="14"/>
  <c r="J25" i="14"/>
  <c r="K25" i="14"/>
  <c r="L25" i="14"/>
  <c r="M25" i="14"/>
  <c r="C26" i="14"/>
  <c r="D26" i="14"/>
  <c r="E26" i="14"/>
  <c r="F26" i="14"/>
  <c r="G26" i="14"/>
  <c r="H26" i="14"/>
  <c r="I26" i="14"/>
  <c r="J26" i="14"/>
  <c r="K26" i="14"/>
  <c r="L26" i="14"/>
  <c r="M26" i="14"/>
  <c r="C27" i="14"/>
  <c r="D27" i="14"/>
  <c r="E27" i="14"/>
  <c r="F27" i="14"/>
  <c r="G27" i="14"/>
  <c r="H27" i="14"/>
  <c r="I27" i="14"/>
  <c r="J27" i="14"/>
  <c r="K27" i="14"/>
  <c r="L27" i="14"/>
  <c r="M27" i="14"/>
  <c r="C28" i="14"/>
  <c r="D28" i="14"/>
  <c r="E28" i="14"/>
  <c r="F28" i="14"/>
  <c r="G28" i="14"/>
  <c r="H28" i="14"/>
  <c r="I28" i="14"/>
  <c r="J28" i="14"/>
  <c r="K28" i="14"/>
  <c r="L28" i="14"/>
  <c r="M28" i="14"/>
  <c r="E29" i="14"/>
  <c r="G29" i="14"/>
  <c r="I29" i="14"/>
  <c r="M29" i="14"/>
  <c r="B21" i="14"/>
  <c r="B23" i="14"/>
  <c r="B24" i="14"/>
  <c r="B25" i="14"/>
  <c r="B26" i="14"/>
  <c r="B27" i="14"/>
  <c r="B28" i="14"/>
  <c r="B20" i="14"/>
  <c r="C16" i="14"/>
  <c r="D16" i="14"/>
  <c r="F16" i="14"/>
  <c r="H16" i="14"/>
  <c r="J16" i="14"/>
  <c r="K16" i="14"/>
  <c r="C17" i="14"/>
  <c r="D17" i="14"/>
  <c r="E17" i="14"/>
  <c r="H17" i="14"/>
  <c r="H18" i="14"/>
  <c r="H19" i="14"/>
  <c r="H23" i="14"/>
  <c r="H29" i="14"/>
  <c r="I17" i="14"/>
  <c r="K17" i="14"/>
  <c r="M17" i="14"/>
  <c r="C18" i="14"/>
  <c r="D18" i="14"/>
  <c r="E18" i="14"/>
  <c r="F18" i="14"/>
  <c r="G18" i="14"/>
  <c r="I18" i="14"/>
  <c r="J18" i="14"/>
  <c r="K18" i="14"/>
  <c r="L18" i="14"/>
  <c r="M18" i="14"/>
  <c r="D19" i="14"/>
  <c r="E19" i="14"/>
  <c r="F19" i="14"/>
  <c r="G19" i="14"/>
  <c r="I19" i="14"/>
  <c r="J19" i="14"/>
  <c r="J17" i="14"/>
  <c r="J23" i="14"/>
  <c r="J29" i="14"/>
  <c r="K19" i="14"/>
  <c r="L19" i="14"/>
  <c r="M19" i="14"/>
  <c r="B19" i="14"/>
  <c r="B18" i="14"/>
  <c r="B17" i="14"/>
  <c r="B16" i="14"/>
  <c r="E6" i="5"/>
  <c r="E25" i="1"/>
  <c r="L35" i="14"/>
  <c r="G9" i="15"/>
  <c r="N46" i="14"/>
  <c r="P46" i="14" s="1"/>
  <c r="B29" i="14"/>
  <c r="L29" i="14"/>
  <c r="F29" i="14"/>
  <c r="D23" i="14"/>
  <c r="E23" i="14"/>
  <c r="I23" i="14"/>
  <c r="M23" i="14"/>
  <c r="K23" i="14"/>
  <c r="E16" i="14"/>
  <c r="I16" i="14"/>
  <c r="M16" i="14"/>
  <c r="G16" i="14"/>
  <c r="L16" i="14"/>
  <c r="F17" i="14"/>
  <c r="G17" i="14"/>
  <c r="L17" i="14"/>
  <c r="C29" i="14"/>
  <c r="K29" i="14"/>
  <c r="G6" i="5"/>
  <c r="G8" i="5"/>
  <c r="G9" i="5"/>
  <c r="E9" i="5"/>
  <c r="E8" i="5"/>
  <c r="B35" i="14"/>
  <c r="N5" i="14"/>
  <c r="E24" i="5"/>
  <c r="D201" i="15"/>
  <c r="G253" i="15"/>
  <c r="G266" i="15"/>
  <c r="G188" i="15"/>
  <c r="E164" i="15"/>
  <c r="B160" i="15"/>
  <c r="C160" i="15" s="1"/>
  <c r="E276" i="15"/>
  <c r="G212" i="15"/>
  <c r="D209" i="15"/>
  <c r="F341" i="15"/>
  <c r="E178" i="15"/>
  <c r="E192" i="15"/>
  <c r="B339" i="15"/>
  <c r="C339" i="15" s="1"/>
  <c r="E342" i="15"/>
  <c r="G312" i="15"/>
  <c r="B34" i="15"/>
  <c r="C34" i="15" s="1"/>
  <c r="D161" i="15"/>
  <c r="B207" i="15"/>
  <c r="C207" i="15" s="1"/>
  <c r="D349" i="15"/>
  <c r="G308" i="15"/>
  <c r="G215" i="15"/>
  <c r="F339" i="15"/>
  <c r="E220" i="15"/>
  <c r="G220" i="15"/>
  <c r="D357" i="15"/>
  <c r="E222" i="15"/>
  <c r="F366" i="15"/>
  <c r="F208" i="15"/>
  <c r="B240" i="15"/>
  <c r="C240" i="15" s="1"/>
  <c r="B301" i="15"/>
  <c r="C301" i="15" s="1"/>
  <c r="F249" i="15"/>
  <c r="D230" i="15"/>
  <c r="G306" i="15"/>
  <c r="F329" i="15"/>
  <c r="D239" i="15"/>
  <c r="G228" i="15"/>
  <c r="D242" i="15"/>
  <c r="B299" i="15"/>
  <c r="C299" i="15" s="1"/>
  <c r="B113" i="15"/>
  <c r="C113" i="15" s="1"/>
  <c r="E259" i="15"/>
  <c r="B43" i="15"/>
  <c r="C43" i="15" s="1"/>
  <c r="F352" i="15"/>
  <c r="G267" i="15"/>
  <c r="E375" i="15"/>
  <c r="B70" i="15"/>
  <c r="C70" i="15" s="1"/>
  <c r="E358" i="15"/>
  <c r="F193" i="15"/>
  <c r="E344" i="15"/>
  <c r="E210" i="15"/>
  <c r="E307" i="15"/>
  <c r="D362" i="15"/>
  <c r="B51" i="15"/>
  <c r="E51" i="15" s="1"/>
  <c r="G314" i="15"/>
  <c r="E309" i="15"/>
  <c r="B35" i="15"/>
  <c r="C35" i="15" s="1"/>
  <c r="B289" i="15"/>
  <c r="C289" i="15" s="1"/>
  <c r="B337" i="15"/>
  <c r="C337" i="15" s="1"/>
  <c r="F243" i="15"/>
  <c r="B277" i="15"/>
  <c r="C277" i="15" s="1"/>
  <c r="D217" i="15"/>
  <c r="D375" i="15"/>
  <c r="F203" i="15"/>
  <c r="E268" i="15"/>
  <c r="B224" i="15"/>
  <c r="C224" i="15" s="1"/>
  <c r="F219" i="15"/>
  <c r="E230" i="15"/>
  <c r="D269" i="15"/>
  <c r="F185" i="15"/>
  <c r="B93" i="15"/>
  <c r="D93" i="15" s="1"/>
  <c r="D185" i="15"/>
  <c r="F304" i="15"/>
  <c r="B187" i="15"/>
  <c r="C187" i="15" s="1"/>
  <c r="F269" i="15"/>
  <c r="B99" i="15"/>
  <c r="C99" i="15" s="1"/>
  <c r="G279" i="15"/>
  <c r="B73" i="15"/>
  <c r="C73" i="15" s="1"/>
  <c r="G328" i="15"/>
  <c r="D204" i="15"/>
  <c r="F210" i="15"/>
  <c r="D276" i="15"/>
  <c r="B88" i="15"/>
  <c r="C88" i="15" s="1"/>
  <c r="B127" i="15"/>
  <c r="C127" i="15" s="1"/>
  <c r="E221" i="15"/>
  <c r="D314" i="15"/>
  <c r="E335" i="15"/>
  <c r="F223" i="15"/>
  <c r="D195" i="15"/>
  <c r="G337" i="15"/>
  <c r="D162" i="15"/>
  <c r="F196" i="15"/>
  <c r="G210" i="15"/>
  <c r="G181" i="15"/>
  <c r="B236" i="15"/>
  <c r="C236" i="15" s="1"/>
  <c r="D308" i="15"/>
  <c r="D359" i="15"/>
  <c r="F315" i="15"/>
  <c r="B217" i="15"/>
  <c r="C217" i="15" s="1"/>
  <c r="G338" i="15"/>
  <c r="B261" i="15"/>
  <c r="C261" i="15" s="1"/>
  <c r="F186" i="15"/>
  <c r="G259" i="15"/>
  <c r="G298" i="15"/>
  <c r="D182" i="15"/>
  <c r="F163" i="15"/>
  <c r="B22" i="15"/>
  <c r="C22" i="15" s="1"/>
  <c r="B229" i="15"/>
  <c r="C229" i="15" s="1"/>
  <c r="F298" i="15"/>
  <c r="B21" i="15"/>
  <c r="C21" i="15" s="1"/>
  <c r="E339" i="15"/>
  <c r="B226" i="15"/>
  <c r="C226" i="15" s="1"/>
  <c r="D292" i="15"/>
  <c r="F273" i="15"/>
  <c r="B230" i="15"/>
  <c r="C230" i="15" s="1"/>
  <c r="G219" i="15"/>
  <c r="B83" i="15"/>
  <c r="C83" i="15" s="1"/>
  <c r="D363" i="15"/>
  <c r="D191" i="15"/>
  <c r="E286" i="15"/>
  <c r="B68" i="15"/>
  <c r="C68" i="15" s="1"/>
  <c r="G374" i="15"/>
  <c r="D289" i="15"/>
  <c r="B54" i="15"/>
  <c r="C54" i="15" s="1"/>
  <c r="B63" i="15"/>
  <c r="C63" i="15" s="1"/>
  <c r="G199" i="15"/>
  <c r="E233" i="15"/>
  <c r="G263" i="15"/>
  <c r="F202" i="15"/>
  <c r="G300" i="15"/>
  <c r="D250" i="15"/>
  <c r="G182" i="15"/>
  <c r="D34" i="15"/>
  <c r="E34" i="15"/>
  <c r="E22" i="15"/>
  <c r="E70" i="15"/>
  <c r="D63" i="15"/>
  <c r="D54" i="15"/>
  <c r="E63" i="15"/>
  <c r="D168" i="15"/>
  <c r="E251" i="15"/>
  <c r="F237" i="15"/>
  <c r="G222" i="15"/>
  <c r="E191" i="15"/>
  <c r="B290" i="15"/>
  <c r="C290" i="15" s="1"/>
  <c r="B116" i="15"/>
  <c r="C116" i="15" s="1"/>
  <c r="B304" i="15"/>
  <c r="C304" i="15" s="1"/>
  <c r="F201" i="15"/>
  <c r="B103" i="15"/>
  <c r="C103" i="15" s="1"/>
  <c r="B105" i="15"/>
  <c r="C105" i="15" s="1"/>
  <c r="G311" i="15"/>
  <c r="D233" i="15"/>
  <c r="E236" i="15"/>
  <c r="B342" i="15"/>
  <c r="C342" i="15" s="1"/>
  <c r="D275" i="15"/>
  <c r="F302" i="15"/>
  <c r="B168" i="15"/>
  <c r="C168" i="15" s="1"/>
  <c r="E340" i="15"/>
  <c r="E338" i="15"/>
  <c r="G223" i="15"/>
  <c r="F178" i="15"/>
  <c r="D163" i="15"/>
  <c r="F173" i="15"/>
  <c r="F309" i="15"/>
  <c r="G285" i="15"/>
  <c r="E294" i="15"/>
  <c r="D365" i="15"/>
  <c r="B366" i="15"/>
  <c r="C366" i="15" s="1"/>
  <c r="E21" i="15"/>
  <c r="G278" i="15"/>
  <c r="G257" i="15"/>
  <c r="B271" i="15"/>
  <c r="C271" i="15" s="1"/>
  <c r="B96" i="15"/>
  <c r="E341" i="15"/>
  <c r="D113" i="15"/>
  <c r="E333" i="15"/>
  <c r="D263" i="15"/>
  <c r="B31" i="15"/>
  <c r="C31" i="15" s="1"/>
  <c r="B258" i="15"/>
  <c r="C258" i="15" s="1"/>
  <c r="E261" i="15"/>
  <c r="G305" i="15"/>
  <c r="D296" i="15"/>
  <c r="G269" i="15"/>
  <c r="D279" i="15"/>
  <c r="E232" i="15"/>
  <c r="E355" i="15"/>
  <c r="G282" i="15"/>
  <c r="B302" i="15"/>
  <c r="C302" i="15" s="1"/>
  <c r="F295" i="15"/>
  <c r="D193" i="15"/>
  <c r="D179" i="15"/>
  <c r="B356" i="15"/>
  <c r="C356" i="15" s="1"/>
  <c r="B81" i="15"/>
  <c r="D81" i="15" s="1"/>
  <c r="D303" i="15"/>
  <c r="E205" i="15"/>
  <c r="D342" i="15"/>
  <c r="G241" i="15"/>
  <c r="G348" i="15"/>
  <c r="B370" i="15"/>
  <c r="C370" i="15" s="1"/>
  <c r="E215" i="15"/>
  <c r="D208" i="15"/>
  <c r="B192" i="15"/>
  <c r="C192" i="15" s="1"/>
  <c r="B253" i="15"/>
  <c r="C253" i="15" s="1"/>
  <c r="F229" i="15"/>
  <c r="E180" i="15"/>
  <c r="B268" i="15"/>
  <c r="C268" i="15" s="1"/>
  <c r="D197" i="15"/>
  <c r="B371" i="15"/>
  <c r="C371" i="15" s="1"/>
  <c r="G262" i="15"/>
  <c r="G239" i="15"/>
  <c r="E292" i="15"/>
  <c r="B285" i="15"/>
  <c r="C285" i="15" s="1"/>
  <c r="D284" i="15"/>
  <c r="D274" i="15"/>
  <c r="B94" i="15"/>
  <c r="D94" i="15" s="1"/>
  <c r="B201" i="15"/>
  <c r="C201" i="15" s="1"/>
  <c r="D315" i="15"/>
  <c r="F261" i="15"/>
  <c r="F181" i="15"/>
  <c r="G303" i="15"/>
  <c r="G177" i="15"/>
  <c r="G237" i="15"/>
  <c r="E331" i="15"/>
  <c r="B348" i="15"/>
  <c r="C348" i="15" s="1"/>
  <c r="E47" i="4"/>
  <c r="C47" i="4"/>
  <c r="D26" i="4"/>
  <c r="L6" i="14"/>
  <c r="L11" i="14" s="1"/>
  <c r="E33" i="5"/>
  <c r="C33" i="5"/>
  <c r="E26" i="5"/>
  <c r="G23" i="5"/>
  <c r="C20" i="5"/>
  <c r="H35" i="14"/>
  <c r="C31" i="5"/>
  <c r="K35" i="14"/>
  <c r="E35" i="14"/>
  <c r="G35" i="14"/>
  <c r="C30" i="5"/>
  <c r="F35" i="14"/>
  <c r="E31" i="5"/>
  <c r="G31" i="5"/>
  <c r="G32" i="5"/>
  <c r="E22" i="5"/>
  <c r="E21" i="5"/>
  <c r="C23" i="5"/>
  <c r="G22" i="5"/>
  <c r="D35" i="14"/>
  <c r="C35" i="14"/>
  <c r="M35" i="14"/>
  <c r="G27" i="5"/>
  <c r="C28" i="5"/>
  <c r="G19" i="5"/>
  <c r="E23" i="5"/>
  <c r="E30" i="5"/>
  <c r="J35" i="14"/>
  <c r="I35" i="14"/>
  <c r="E25" i="5"/>
  <c r="C24" i="5"/>
  <c r="G26" i="5"/>
  <c r="E28" i="5"/>
  <c r="E20" i="5"/>
  <c r="C19" i="5"/>
  <c r="G28" i="5"/>
  <c r="E29" i="5"/>
  <c r="C26" i="5"/>
  <c r="G21" i="5"/>
  <c r="G29" i="5"/>
  <c r="C21" i="5"/>
  <c r="G24" i="5"/>
  <c r="G30" i="5"/>
  <c r="E27" i="5"/>
  <c r="C32" i="5"/>
  <c r="E32" i="5"/>
  <c r="C27" i="5"/>
  <c r="G25" i="5"/>
  <c r="E19" i="5"/>
  <c r="C29" i="5"/>
  <c r="H6" i="14"/>
  <c r="H11" i="14" s="1"/>
  <c r="E58" i="14" l="1"/>
  <c r="D103" i="15"/>
  <c r="E105" i="15"/>
  <c r="E113" i="15"/>
  <c r="F337" i="15"/>
  <c r="B32" i="15"/>
  <c r="F218" i="15"/>
  <c r="D291" i="15"/>
  <c r="F299" i="15"/>
  <c r="E300" i="15"/>
  <c r="F190" i="15"/>
  <c r="G265" i="15"/>
  <c r="B120" i="15"/>
  <c r="D332" i="15"/>
  <c r="F204" i="15"/>
  <c r="G246" i="15"/>
  <c r="B106" i="15"/>
  <c r="G364" i="15"/>
  <c r="D287" i="15"/>
  <c r="E214" i="15"/>
  <c r="F322" i="15"/>
  <c r="F236" i="15"/>
  <c r="B360" i="15"/>
  <c r="C360" i="15" s="1"/>
  <c r="F354" i="15"/>
  <c r="D318" i="15"/>
  <c r="F224" i="15"/>
  <c r="B211" i="15"/>
  <c r="C211" i="15" s="1"/>
  <c r="B158" i="15"/>
  <c r="C158" i="15" s="1"/>
  <c r="B130" i="15"/>
  <c r="F305" i="15"/>
  <c r="D344" i="15"/>
  <c r="B222" i="15"/>
  <c r="C222" i="15" s="1"/>
  <c r="D271" i="15"/>
  <c r="D309" i="15"/>
  <c r="D262" i="15"/>
  <c r="B44" i="15"/>
  <c r="D244" i="15"/>
  <c r="B126" i="15"/>
  <c r="C126" i="15" s="1"/>
  <c r="G229" i="15"/>
  <c r="E177" i="15"/>
  <c r="D334" i="15"/>
  <c r="E264" i="15"/>
  <c r="E285" i="15"/>
  <c r="G243" i="15"/>
  <c r="B322" i="15"/>
  <c r="C322" i="15" s="1"/>
  <c r="G161" i="15"/>
  <c r="E308" i="15"/>
  <c r="E277" i="15"/>
  <c r="E183" i="15"/>
  <c r="G164" i="15"/>
  <c r="B157" i="15"/>
  <c r="C157" i="15" s="1"/>
  <c r="D127" i="15"/>
  <c r="D343" i="15"/>
  <c r="E289" i="15"/>
  <c r="F248" i="15"/>
  <c r="G275" i="15"/>
  <c r="B166" i="15"/>
  <c r="C166" i="15" s="1"/>
  <c r="B111" i="15"/>
  <c r="C111" i="15" s="1"/>
  <c r="D172" i="15"/>
  <c r="G304" i="15"/>
  <c r="B325" i="15"/>
  <c r="C325" i="15" s="1"/>
  <c r="F240" i="15"/>
  <c r="B280" i="15"/>
  <c r="C280" i="15" s="1"/>
  <c r="G166" i="15"/>
  <c r="B357" i="15"/>
  <c r="C357" i="15" s="1"/>
  <c r="G297" i="15"/>
  <c r="B303" i="15"/>
  <c r="C303" i="15" s="1"/>
  <c r="D301" i="15"/>
  <c r="B18" i="15"/>
  <c r="B210" i="15"/>
  <c r="C210" i="15" s="1"/>
  <c r="F278" i="15"/>
  <c r="B136" i="15"/>
  <c r="B176" i="15"/>
  <c r="C176" i="15" s="1"/>
  <c r="F318" i="15"/>
  <c r="F260" i="15"/>
  <c r="B311" i="15"/>
  <c r="C311" i="15" s="1"/>
  <c r="B183" i="15"/>
  <c r="C183" i="15" s="1"/>
  <c r="G171" i="15"/>
  <c r="E197" i="15"/>
  <c r="F311" i="15"/>
  <c r="G178" i="15"/>
  <c r="G236" i="15"/>
  <c r="F359" i="15"/>
  <c r="F197" i="15"/>
  <c r="D194" i="15"/>
  <c r="G341" i="15"/>
  <c r="B175" i="15"/>
  <c r="C175" i="15" s="1"/>
  <c r="B66" i="15"/>
  <c r="B104" i="15"/>
  <c r="B368" i="15"/>
  <c r="C368" i="15" s="1"/>
  <c r="F232" i="15"/>
  <c r="E186" i="15"/>
  <c r="E182" i="15"/>
  <c r="B25" i="15"/>
  <c r="B244" i="15"/>
  <c r="C244" i="15" s="1"/>
  <c r="D266" i="15"/>
  <c r="G183" i="15"/>
  <c r="F303" i="15"/>
  <c r="E163" i="15"/>
  <c r="F257" i="15"/>
  <c r="D181" i="15"/>
  <c r="B169" i="15"/>
  <c r="C169" i="15" s="1"/>
  <c r="F375" i="15"/>
  <c r="D281" i="15"/>
  <c r="B178" i="15"/>
  <c r="C178" i="15" s="1"/>
  <c r="F188" i="15"/>
  <c r="E346" i="15"/>
  <c r="F361" i="15"/>
  <c r="D210" i="15"/>
  <c r="E327" i="15"/>
  <c r="G264" i="15"/>
  <c r="E324" i="15"/>
  <c r="G335" i="15"/>
  <c r="B353" i="15"/>
  <c r="C353" i="15" s="1"/>
  <c r="G205" i="15"/>
  <c r="B170" i="15"/>
  <c r="C170" i="15" s="1"/>
  <c r="G193" i="15"/>
  <c r="D178" i="15"/>
  <c r="B55" i="15"/>
  <c r="C55" i="15" s="1"/>
  <c r="G355" i="15"/>
  <c r="E311" i="15"/>
  <c r="D268" i="15"/>
  <c r="G211" i="15"/>
  <c r="F275" i="15"/>
  <c r="E337" i="15"/>
  <c r="D171" i="15"/>
  <c r="G331" i="15"/>
  <c r="E190" i="15"/>
  <c r="F259" i="15"/>
  <c r="D105" i="15"/>
  <c r="B291" i="15"/>
  <c r="C291" i="15" s="1"/>
  <c r="B184" i="15"/>
  <c r="C184" i="15" s="1"/>
  <c r="B129" i="15"/>
  <c r="C129" i="15" s="1"/>
  <c r="E334" i="15"/>
  <c r="B218" i="15"/>
  <c r="C218" i="15" s="1"/>
  <c r="E200" i="15"/>
  <c r="E169" i="15"/>
  <c r="G196" i="15"/>
  <c r="B247" i="15"/>
  <c r="C247" i="15" s="1"/>
  <c r="F325" i="15"/>
  <c r="G175" i="15"/>
  <c r="B196" i="15"/>
  <c r="C196" i="15" s="1"/>
  <c r="D260" i="15"/>
  <c r="B278" i="15"/>
  <c r="C278" i="15" s="1"/>
  <c r="D212" i="15"/>
  <c r="E332" i="15"/>
  <c r="G294" i="15"/>
  <c r="G224" i="15"/>
  <c r="B316" i="15"/>
  <c r="C316" i="15" s="1"/>
  <c r="G218" i="15"/>
  <c r="D252" i="15"/>
  <c r="G333" i="15"/>
  <c r="E216" i="15"/>
  <c r="E374" i="15"/>
  <c r="D192" i="15"/>
  <c r="E278" i="15"/>
  <c r="F266" i="15"/>
  <c r="G169" i="15"/>
  <c r="G176" i="15"/>
  <c r="F191" i="15"/>
  <c r="D350" i="15"/>
  <c r="B141" i="15"/>
  <c r="C141" i="15" s="1"/>
  <c r="F336" i="15"/>
  <c r="G168" i="15"/>
  <c r="E255" i="15"/>
  <c r="F195" i="15"/>
  <c r="G248" i="15"/>
  <c r="E288" i="15"/>
  <c r="B164" i="15"/>
  <c r="C164" i="15" s="1"/>
  <c r="F291" i="15"/>
  <c r="D240" i="15"/>
  <c r="F167" i="15"/>
  <c r="G360" i="15"/>
  <c r="B225" i="15"/>
  <c r="C225" i="15" s="1"/>
  <c r="G247" i="15"/>
  <c r="G280" i="15"/>
  <c r="B125" i="15"/>
  <c r="C125" i="15" s="1"/>
  <c r="D341" i="15"/>
  <c r="G293" i="15"/>
  <c r="D238" i="15"/>
  <c r="B40" i="15"/>
  <c r="E40" i="15" s="1"/>
  <c r="F301" i="15"/>
  <c r="B264" i="15"/>
  <c r="C264" i="15" s="1"/>
  <c r="B46" i="15"/>
  <c r="C46" i="15" s="1"/>
  <c r="E157" i="15"/>
  <c r="E275" i="15"/>
  <c r="D226" i="15"/>
  <c r="F228" i="15"/>
  <c r="D186" i="15"/>
  <c r="D200" i="15"/>
  <c r="D351" i="15"/>
  <c r="B355" i="15"/>
  <c r="C355" i="15" s="1"/>
  <c r="F206" i="15"/>
  <c r="B180" i="15"/>
  <c r="C180" i="15" s="1"/>
  <c r="G339" i="15"/>
  <c r="F320" i="15"/>
  <c r="B215" i="15"/>
  <c r="C215" i="15" s="1"/>
  <c r="F234" i="15"/>
  <c r="D258" i="15"/>
  <c r="E243" i="15"/>
  <c r="B149" i="15"/>
  <c r="C149" i="15" s="1"/>
  <c r="G332" i="15"/>
  <c r="F367" i="15"/>
  <c r="B250" i="15"/>
  <c r="C250" i="15" s="1"/>
  <c r="G366" i="15"/>
  <c r="G260" i="15"/>
  <c r="E240" i="15"/>
  <c r="B200" i="15"/>
  <c r="C200" i="15" s="1"/>
  <c r="E187" i="15"/>
  <c r="G165" i="15"/>
  <c r="B263" i="15"/>
  <c r="C263" i="15" s="1"/>
  <c r="E239" i="15"/>
  <c r="G209" i="15"/>
  <c r="D283" i="15"/>
  <c r="E185" i="15"/>
  <c r="D232" i="15"/>
  <c r="B38" i="15"/>
  <c r="C38" i="15" s="1"/>
  <c r="G369" i="15"/>
  <c r="G184" i="15"/>
  <c r="E253" i="15"/>
  <c r="E349" i="15"/>
  <c r="D326" i="15"/>
  <c r="E194" i="15"/>
  <c r="E356" i="15"/>
  <c r="B47" i="15"/>
  <c r="B287" i="15"/>
  <c r="C287" i="15" s="1"/>
  <c r="D285" i="15"/>
  <c r="F368" i="15"/>
  <c r="F263" i="15"/>
  <c r="D116" i="15"/>
  <c r="B272" i="15"/>
  <c r="C272" i="15" s="1"/>
  <c r="E363" i="15"/>
  <c r="G373" i="15"/>
  <c r="E357" i="15"/>
  <c r="B361" i="15"/>
  <c r="C361" i="15" s="1"/>
  <c r="F217" i="15"/>
  <c r="F246" i="15"/>
  <c r="F247" i="15"/>
  <c r="G231" i="15"/>
  <c r="B20" i="15"/>
  <c r="B333" i="15"/>
  <c r="C333" i="15" s="1"/>
  <c r="D160" i="15"/>
  <c r="E270" i="15"/>
  <c r="F175" i="15"/>
  <c r="F251" i="15"/>
  <c r="D358" i="15"/>
  <c r="F285" i="15"/>
  <c r="G162" i="15"/>
  <c r="D253" i="15"/>
  <c r="F316" i="15"/>
  <c r="G204" i="15"/>
  <c r="D282" i="15"/>
  <c r="B41" i="15"/>
  <c r="C41" i="15" s="1"/>
  <c r="G242" i="15"/>
  <c r="D176" i="15"/>
  <c r="G352" i="15"/>
  <c r="G270" i="15"/>
  <c r="B162" i="15"/>
  <c r="C162" i="15" s="1"/>
  <c r="E260" i="15"/>
  <c r="B64" i="15"/>
  <c r="F220" i="15"/>
  <c r="B86" i="15"/>
  <c r="C86" i="15" s="1"/>
  <c r="B340" i="15"/>
  <c r="C340" i="15" s="1"/>
  <c r="E274" i="15"/>
  <c r="F209" i="15"/>
  <c r="B59" i="15"/>
  <c r="C59" i="15" s="1"/>
  <c r="D328" i="15"/>
  <c r="B275" i="15"/>
  <c r="C275" i="15" s="1"/>
  <c r="D227" i="15"/>
  <c r="G368" i="15"/>
  <c r="E229" i="15"/>
  <c r="D313" i="15"/>
  <c r="F356" i="15"/>
  <c r="F174" i="15"/>
  <c r="G358" i="15"/>
  <c r="G203" i="15"/>
  <c r="E345" i="15"/>
  <c r="B293" i="15"/>
  <c r="C293" i="15" s="1"/>
  <c r="E175" i="15"/>
  <c r="D372" i="15"/>
  <c r="F308" i="15"/>
  <c r="B57" i="15"/>
  <c r="E353" i="15"/>
  <c r="D236" i="15"/>
  <c r="F347" i="15"/>
  <c r="B310" i="15"/>
  <c r="C310" i="15" s="1"/>
  <c r="G232" i="15"/>
  <c r="E167" i="15"/>
  <c r="D299" i="15"/>
  <c r="D306" i="15"/>
  <c r="G226" i="15"/>
  <c r="G251" i="15"/>
  <c r="F360" i="15"/>
  <c r="F327" i="15"/>
  <c r="B364" i="15"/>
  <c r="C364" i="15" s="1"/>
  <c r="F215" i="15"/>
  <c r="D361" i="15"/>
  <c r="D273" i="15"/>
  <c r="B283" i="15"/>
  <c r="C283" i="15" s="1"/>
  <c r="D174" i="15"/>
  <c r="G354" i="15"/>
  <c r="B188" i="15"/>
  <c r="C188" i="15" s="1"/>
  <c r="B72" i="15"/>
  <c r="E207" i="15"/>
  <c r="D374" i="15"/>
  <c r="B58" i="15"/>
  <c r="E225" i="15"/>
  <c r="F231" i="15"/>
  <c r="B281" i="15"/>
  <c r="C281" i="15" s="1"/>
  <c r="D366" i="15"/>
  <c r="G299" i="15"/>
  <c r="G179" i="15"/>
  <c r="E315" i="15"/>
  <c r="F362" i="15"/>
  <c r="G301" i="15"/>
  <c r="F262" i="15"/>
  <c r="E247" i="15"/>
  <c r="F205" i="15"/>
  <c r="G286" i="15"/>
  <c r="E318" i="15"/>
  <c r="B131" i="15"/>
  <c r="C131" i="15" s="1"/>
  <c r="B262" i="15"/>
  <c r="C262" i="15" s="1"/>
  <c r="B79" i="15"/>
  <c r="C79" i="15" s="1"/>
  <c r="E361" i="15"/>
  <c r="E168" i="15"/>
  <c r="G238" i="15"/>
  <c r="D325" i="15"/>
  <c r="D348" i="15"/>
  <c r="F271" i="15"/>
  <c r="B27" i="15"/>
  <c r="B194" i="15"/>
  <c r="C194" i="15" s="1"/>
  <c r="D202" i="15"/>
  <c r="G180" i="15"/>
  <c r="B354" i="15"/>
  <c r="C354" i="15" s="1"/>
  <c r="F165" i="15"/>
  <c r="D220" i="15"/>
  <c r="B260" i="15"/>
  <c r="C260" i="15" s="1"/>
  <c r="B78" i="15"/>
  <c r="E78" i="15" s="1"/>
  <c r="F166" i="15"/>
  <c r="B156" i="15"/>
  <c r="C156" i="15" s="1"/>
  <c r="G254" i="15"/>
  <c r="G202" i="15"/>
  <c r="D235" i="15"/>
  <c r="G329" i="15"/>
  <c r="E141" i="15"/>
  <c r="F293" i="15"/>
  <c r="F244" i="15"/>
  <c r="B314" i="15"/>
  <c r="C314" i="15" s="1"/>
  <c r="G272" i="15"/>
  <c r="F225" i="15"/>
  <c r="E280" i="15"/>
  <c r="B351" i="15"/>
  <c r="C351" i="15" s="1"/>
  <c r="E322" i="15"/>
  <c r="D247" i="15"/>
  <c r="D205" i="15"/>
  <c r="D234" i="15"/>
  <c r="B205" i="15"/>
  <c r="C205" i="15" s="1"/>
  <c r="G163" i="15"/>
  <c r="D317" i="15"/>
  <c r="B266" i="15"/>
  <c r="C266" i="15" s="1"/>
  <c r="D149" i="15"/>
  <c r="E373" i="15"/>
  <c r="D323" i="15"/>
  <c r="G281" i="15"/>
  <c r="D370" i="15"/>
  <c r="B259" i="15"/>
  <c r="C259" i="15" s="1"/>
  <c r="B288" i="15"/>
  <c r="C288" i="15" s="1"/>
  <c r="G233" i="15"/>
  <c r="G240" i="15"/>
  <c r="B358" i="15"/>
  <c r="C358" i="15" s="1"/>
  <c r="G375" i="15"/>
  <c r="G325" i="15"/>
  <c r="B33" i="15"/>
  <c r="C33" i="15" s="1"/>
  <c r="E246" i="15"/>
  <c r="F292" i="15"/>
  <c r="E244" i="15"/>
  <c r="B114" i="15"/>
  <c r="F176" i="15"/>
  <c r="B121" i="15"/>
  <c r="G317" i="15"/>
  <c r="E198" i="15"/>
  <c r="F222" i="15"/>
  <c r="F183" i="15"/>
  <c r="E224" i="15"/>
  <c r="F317" i="15"/>
  <c r="F171" i="15"/>
  <c r="E265" i="15"/>
  <c r="F307" i="15"/>
  <c r="G195" i="15"/>
  <c r="E202" i="15"/>
  <c r="E359" i="15"/>
  <c r="B112" i="15"/>
  <c r="C112" i="15" s="1"/>
  <c r="E130" i="15"/>
  <c r="E325" i="15"/>
  <c r="B372" i="15"/>
  <c r="C372" i="15" s="1"/>
  <c r="G271" i="15"/>
  <c r="G185" i="15"/>
  <c r="D353" i="15"/>
  <c r="E219" i="15"/>
  <c r="B48" i="15"/>
  <c r="C48" i="15" s="1"/>
  <c r="D330" i="15"/>
  <c r="G334" i="15"/>
  <c r="B369" i="15"/>
  <c r="C369" i="15" s="1"/>
  <c r="E234" i="15"/>
  <c r="B212" i="15"/>
  <c r="C212" i="15" s="1"/>
  <c r="D246" i="15"/>
  <c r="D335" i="15"/>
  <c r="E125" i="15"/>
  <c r="B118" i="15"/>
  <c r="C118" i="15" s="1"/>
  <c r="B39" i="15"/>
  <c r="F207" i="15"/>
  <c r="E126" i="15"/>
  <c r="G343" i="15"/>
  <c r="F344" i="15"/>
  <c r="E372" i="15"/>
  <c r="F252" i="15"/>
  <c r="B140" i="15"/>
  <c r="C140" i="15" s="1"/>
  <c r="E370" i="15"/>
  <c r="B330" i="15"/>
  <c r="C330" i="15" s="1"/>
  <c r="G221" i="15"/>
  <c r="B146" i="15"/>
  <c r="C146" i="15" s="1"/>
  <c r="G347" i="15"/>
  <c r="B297" i="15"/>
  <c r="C297" i="15" s="1"/>
  <c r="B24" i="15"/>
  <c r="B148" i="15"/>
  <c r="B139" i="15"/>
  <c r="B320" i="15"/>
  <c r="C320" i="15" s="1"/>
  <c r="G323" i="15"/>
  <c r="G284" i="15"/>
  <c r="E199" i="15"/>
  <c r="G290" i="15"/>
  <c r="B133" i="15"/>
  <c r="C133" i="15" s="1"/>
  <c r="D345" i="15"/>
  <c r="B150" i="15"/>
  <c r="C150" i="15" s="1"/>
  <c r="E174" i="15"/>
  <c r="G249" i="15"/>
  <c r="B232" i="15"/>
  <c r="C232" i="15" s="1"/>
  <c r="G292" i="15"/>
  <c r="B315" i="15"/>
  <c r="C315" i="15" s="1"/>
  <c r="D243" i="15"/>
  <c r="F230" i="15"/>
  <c r="D324" i="15"/>
  <c r="G316" i="15"/>
  <c r="D136" i="15"/>
  <c r="F192" i="15"/>
  <c r="G296" i="15"/>
  <c r="F294" i="15"/>
  <c r="F200" i="15"/>
  <c r="B124" i="15"/>
  <c r="E124" i="15" s="1"/>
  <c r="E369" i="15"/>
  <c r="B107" i="15"/>
  <c r="E104" i="15"/>
  <c r="E303" i="15"/>
  <c r="F169" i="15"/>
  <c r="E257" i="15"/>
  <c r="B233" i="15"/>
  <c r="C233" i="15" s="1"/>
  <c r="D311" i="15"/>
  <c r="G273" i="15"/>
  <c r="F221" i="15"/>
  <c r="B327" i="15"/>
  <c r="C327" i="15" s="1"/>
  <c r="B197" i="15"/>
  <c r="C197" i="15" s="1"/>
  <c r="G353" i="15"/>
  <c r="E226" i="15"/>
  <c r="G258" i="15"/>
  <c r="F170" i="15"/>
  <c r="F297" i="15"/>
  <c r="B256" i="15"/>
  <c r="C256" i="15" s="1"/>
  <c r="D312" i="15"/>
  <c r="B329" i="15"/>
  <c r="C329" i="15" s="1"/>
  <c r="B147" i="15"/>
  <c r="C147" i="15" s="1"/>
  <c r="D229" i="15"/>
  <c r="D367" i="15"/>
  <c r="D347" i="15"/>
  <c r="B326" i="15"/>
  <c r="C326" i="15" s="1"/>
  <c r="F212" i="15"/>
  <c r="E201" i="15"/>
  <c r="G367" i="15"/>
  <c r="F256" i="15"/>
  <c r="F355" i="15"/>
  <c r="B257" i="15"/>
  <c r="C257" i="15" s="1"/>
  <c r="B62" i="15"/>
  <c r="G190" i="15"/>
  <c r="G213" i="15"/>
  <c r="B228" i="15"/>
  <c r="C228" i="15" s="1"/>
  <c r="F286" i="15"/>
  <c r="G187" i="15"/>
  <c r="B359" i="15"/>
  <c r="C359" i="15" s="1"/>
  <c r="B128" i="15"/>
  <c r="C128" i="15" s="1"/>
  <c r="E316" i="15"/>
  <c r="F177" i="15"/>
  <c r="G274" i="15"/>
  <c r="D173" i="15"/>
  <c r="B109" i="15"/>
  <c r="E371" i="15"/>
  <c r="G371" i="15"/>
  <c r="B100" i="15"/>
  <c r="C100" i="15" s="1"/>
  <c r="G276" i="15"/>
  <c r="E347" i="15"/>
  <c r="E218" i="15"/>
  <c r="G13" i="15"/>
  <c r="G12" i="15" s="1"/>
  <c r="G283" i="15"/>
  <c r="D141" i="15"/>
  <c r="F313" i="15"/>
  <c r="B117" i="15"/>
  <c r="C117" i="15" s="1"/>
  <c r="F265" i="15"/>
  <c r="E241" i="15"/>
  <c r="B37" i="15"/>
  <c r="G186" i="15"/>
  <c r="D231" i="15"/>
  <c r="B138" i="15"/>
  <c r="B363" i="15"/>
  <c r="C363" i="15" s="1"/>
  <c r="B317" i="15"/>
  <c r="C317" i="15" s="1"/>
  <c r="B110" i="15"/>
  <c r="C110" i="15" s="1"/>
  <c r="D100" i="15"/>
  <c r="D228" i="15"/>
  <c r="B119" i="15"/>
  <c r="G326" i="15"/>
  <c r="D316" i="15"/>
  <c r="F241" i="15"/>
  <c r="B365" i="15"/>
  <c r="C365" i="15" s="1"/>
  <c r="E320" i="15"/>
  <c r="G250" i="15"/>
  <c r="G318" i="15"/>
  <c r="F348" i="15"/>
  <c r="D336" i="15"/>
  <c r="D126" i="15"/>
  <c r="E310" i="15"/>
  <c r="G351" i="15"/>
  <c r="G191" i="15"/>
  <c r="F162" i="15"/>
  <c r="B332" i="15"/>
  <c r="C332" i="15" s="1"/>
  <c r="D109" i="15"/>
  <c r="E290" i="15"/>
  <c r="E160" i="15"/>
  <c r="D302" i="15"/>
  <c r="D237" i="15"/>
  <c r="B252" i="15"/>
  <c r="C252" i="15" s="1"/>
  <c r="G173" i="15"/>
  <c r="F242" i="15"/>
  <c r="D290" i="15"/>
  <c r="E55" i="15"/>
  <c r="B16" i="15"/>
  <c r="C16" i="15" s="1"/>
  <c r="B44" i="14" s="1"/>
  <c r="C44" i="14" s="1"/>
  <c r="D44" i="14" s="1"/>
  <c r="E44" i="14" s="1"/>
  <c r="F44" i="14" s="1"/>
  <c r="G44" i="14" s="1"/>
  <c r="H44" i="14" s="1"/>
  <c r="I44" i="14" s="1"/>
  <c r="J44" i="14" s="1"/>
  <c r="K44" i="14" s="1"/>
  <c r="L44" i="14" s="1"/>
  <c r="M44" i="14" s="1"/>
  <c r="E336" i="15"/>
  <c r="D214" i="15"/>
  <c r="F199" i="15"/>
  <c r="E161" i="15"/>
  <c r="D189" i="15"/>
  <c r="B298" i="15"/>
  <c r="C298" i="15" s="1"/>
  <c r="B221" i="15"/>
  <c r="C221" i="15" s="1"/>
  <c r="G365" i="15"/>
  <c r="E262" i="15"/>
  <c r="D222" i="15"/>
  <c r="B284" i="15"/>
  <c r="C284" i="15" s="1"/>
  <c r="E156" i="15"/>
  <c r="D259" i="15"/>
  <c r="B328" i="15"/>
  <c r="C328" i="15" s="1"/>
  <c r="F287" i="15"/>
  <c r="G189" i="15"/>
  <c r="B204" i="15"/>
  <c r="C204" i="15" s="1"/>
  <c r="F281" i="15"/>
  <c r="G349" i="15"/>
  <c r="B143" i="15"/>
  <c r="D206" i="15"/>
  <c r="D225" i="15"/>
  <c r="G344" i="15"/>
  <c r="F330" i="15"/>
  <c r="G362" i="15"/>
  <c r="D371" i="15"/>
  <c r="E227" i="15"/>
  <c r="B61" i="15"/>
  <c r="F349" i="15"/>
  <c r="B331" i="15"/>
  <c r="C331" i="15" s="1"/>
  <c r="D319" i="15"/>
  <c r="F296" i="15"/>
  <c r="E149" i="15"/>
  <c r="F333" i="15"/>
  <c r="G197" i="15"/>
  <c r="F283" i="15"/>
  <c r="D203" i="15"/>
  <c r="B274" i="15"/>
  <c r="C274" i="15" s="1"/>
  <c r="E162" i="15"/>
  <c r="B115" i="15"/>
  <c r="B223" i="15"/>
  <c r="C223" i="15" s="1"/>
  <c r="B23" i="15"/>
  <c r="C23" i="15" s="1"/>
  <c r="E209" i="15"/>
  <c r="F274" i="15"/>
  <c r="B132" i="15"/>
  <c r="C132" i="15" s="1"/>
  <c r="G245" i="15"/>
  <c r="D355" i="15"/>
  <c r="B198" i="15"/>
  <c r="C198" i="15" s="1"/>
  <c r="E295" i="15"/>
  <c r="E323" i="15"/>
  <c r="B334" i="15"/>
  <c r="C334" i="15" s="1"/>
  <c r="B245" i="15"/>
  <c r="C245" i="15" s="1"/>
  <c r="G206" i="15"/>
  <c r="B172" i="15"/>
  <c r="C172" i="15" s="1"/>
  <c r="G320" i="15"/>
  <c r="B273" i="15"/>
  <c r="C273" i="15" s="1"/>
  <c r="E314" i="15"/>
  <c r="E132" i="15"/>
  <c r="B318" i="15"/>
  <c r="C318" i="15" s="1"/>
  <c r="G174" i="15"/>
  <c r="B173" i="15"/>
  <c r="C173" i="15" s="1"/>
  <c r="B186" i="15"/>
  <c r="C186" i="15" s="1"/>
  <c r="B202" i="15"/>
  <c r="C202" i="15" s="1"/>
  <c r="D300" i="15"/>
  <c r="G363" i="15"/>
  <c r="B163" i="15"/>
  <c r="C163" i="15" s="1"/>
  <c r="D131" i="15"/>
  <c r="E208" i="15"/>
  <c r="B98" i="15"/>
  <c r="E103" i="15"/>
  <c r="D115" i="15"/>
  <c r="F216" i="15"/>
  <c r="B206" i="15"/>
  <c r="C206" i="15" s="1"/>
  <c r="E188" i="15"/>
  <c r="G288" i="15"/>
  <c r="B270" i="15"/>
  <c r="C270" i="15" s="1"/>
  <c r="B241" i="15"/>
  <c r="C241" i="15" s="1"/>
  <c r="G170" i="15"/>
  <c r="D277" i="15"/>
  <c r="E206" i="15"/>
  <c r="B87" i="15"/>
  <c r="E87" i="15" s="1"/>
  <c r="B336" i="15"/>
  <c r="C336" i="15" s="1"/>
  <c r="E313" i="15"/>
  <c r="D331" i="15"/>
  <c r="D221" i="15"/>
  <c r="E170" i="15"/>
  <c r="D169" i="15"/>
  <c r="B347" i="15"/>
  <c r="C347" i="15" s="1"/>
  <c r="D373" i="15"/>
  <c r="D164" i="15"/>
  <c r="D188" i="15"/>
  <c r="B213" i="15"/>
  <c r="C213" i="15" s="1"/>
  <c r="E256" i="15"/>
  <c r="B373" i="15"/>
  <c r="C373" i="15" s="1"/>
  <c r="F180" i="15"/>
  <c r="F300" i="15"/>
  <c r="G255" i="15"/>
  <c r="B191" i="15"/>
  <c r="C191" i="15" s="1"/>
  <c r="D120" i="15"/>
  <c r="G310" i="15"/>
  <c r="E121" i="15"/>
  <c r="F270" i="15"/>
  <c r="F340" i="15"/>
  <c r="D356" i="15"/>
  <c r="E296" i="15"/>
  <c r="B26" i="15"/>
  <c r="G315" i="15"/>
  <c r="B77" i="15"/>
  <c r="E291" i="15"/>
  <c r="E368" i="15"/>
  <c r="F319" i="15"/>
  <c r="D177" i="15"/>
  <c r="B171" i="15"/>
  <c r="C171" i="15" s="1"/>
  <c r="E350" i="15"/>
  <c r="F182" i="15"/>
  <c r="G309" i="15"/>
  <c r="E108" i="15"/>
  <c r="E306" i="15"/>
  <c r="B276" i="15"/>
  <c r="C276" i="15" s="1"/>
  <c r="B234" i="15"/>
  <c r="C234" i="15" s="1"/>
  <c r="E267" i="15"/>
  <c r="E196" i="15"/>
  <c r="F357" i="15"/>
  <c r="B312" i="15"/>
  <c r="C312" i="15" s="1"/>
  <c r="G268" i="15"/>
  <c r="D198" i="15"/>
  <c r="B309" i="15"/>
  <c r="C309" i="15" s="1"/>
  <c r="D298" i="15"/>
  <c r="B294" i="15"/>
  <c r="C294" i="15" s="1"/>
  <c r="D255" i="15"/>
  <c r="F214" i="15"/>
  <c r="E250" i="15"/>
  <c r="E343" i="15"/>
  <c r="F179" i="15"/>
  <c r="B52" i="15"/>
  <c r="F254" i="15"/>
  <c r="D129" i="15"/>
  <c r="B182" i="15"/>
  <c r="C182" i="15" s="1"/>
  <c r="G372" i="15"/>
  <c r="B300" i="15"/>
  <c r="C300" i="15" s="1"/>
  <c r="B375" i="15"/>
  <c r="C375" i="15" s="1"/>
  <c r="E228" i="15"/>
  <c r="B243" i="15"/>
  <c r="C243" i="15" s="1"/>
  <c r="E235" i="15"/>
  <c r="B265" i="15"/>
  <c r="C265" i="15" s="1"/>
  <c r="B75" i="15"/>
  <c r="C75" i="15" s="1"/>
  <c r="F239" i="15"/>
  <c r="G324" i="15"/>
  <c r="B238" i="15"/>
  <c r="C238" i="15" s="1"/>
  <c r="B91" i="15"/>
  <c r="C91" i="15" s="1"/>
  <c r="B374" i="15"/>
  <c r="C374" i="15" s="1"/>
  <c r="D288" i="15"/>
  <c r="E279" i="15"/>
  <c r="B242" i="15"/>
  <c r="C242" i="15" s="1"/>
  <c r="F250" i="15"/>
  <c r="G302" i="15"/>
  <c r="B76" i="15"/>
  <c r="C76" i="15" s="1"/>
  <c r="B350" i="15"/>
  <c r="C350" i="15" s="1"/>
  <c r="D265" i="15"/>
  <c r="F373" i="15"/>
  <c r="B185" i="15"/>
  <c r="C185" i="15" s="1"/>
  <c r="D322" i="15"/>
  <c r="F276" i="15"/>
  <c r="D111" i="15"/>
  <c r="E193" i="15"/>
  <c r="B189" i="15"/>
  <c r="C189" i="15" s="1"/>
  <c r="G330" i="15"/>
  <c r="B344" i="15"/>
  <c r="C344" i="15" s="1"/>
  <c r="D354" i="15"/>
  <c r="E68" i="15"/>
  <c r="E32" i="15"/>
  <c r="D43" i="15"/>
  <c r="D245" i="15"/>
  <c r="E165" i="15"/>
  <c r="E116" i="15"/>
  <c r="F370" i="15"/>
  <c r="E365" i="15"/>
  <c r="G370" i="15"/>
  <c r="F264" i="15"/>
  <c r="F277" i="15"/>
  <c r="D286" i="15"/>
  <c r="G235" i="15"/>
  <c r="D218" i="15"/>
  <c r="E258" i="15"/>
  <c r="E237" i="15"/>
  <c r="D261" i="15"/>
  <c r="B30" i="15"/>
  <c r="E30" i="15" s="1"/>
  <c r="B305" i="15"/>
  <c r="C305" i="15" s="1"/>
  <c r="G201" i="15"/>
  <c r="G357" i="15"/>
  <c r="E352" i="15"/>
  <c r="B82" i="15"/>
  <c r="C82" i="15" s="1"/>
  <c r="G289" i="15"/>
  <c r="F289" i="15"/>
  <c r="F280" i="15"/>
  <c r="E317" i="15"/>
  <c r="B343" i="15"/>
  <c r="C343" i="15" s="1"/>
  <c r="E184" i="15"/>
  <c r="F184" i="15"/>
  <c r="B367" i="15"/>
  <c r="C367" i="15" s="1"/>
  <c r="B338" i="15"/>
  <c r="C338" i="15" s="1"/>
  <c r="G227" i="15"/>
  <c r="D199" i="15"/>
  <c r="G208" i="15"/>
  <c r="D321" i="15"/>
  <c r="F279" i="15"/>
  <c r="B227" i="15"/>
  <c r="C227" i="15" s="1"/>
  <c r="G346" i="15"/>
  <c r="F346" i="15"/>
  <c r="F324" i="15"/>
  <c r="F363" i="15"/>
  <c r="E231" i="15"/>
  <c r="E110" i="15"/>
  <c r="E112" i="15"/>
  <c r="G277" i="15"/>
  <c r="E266" i="15"/>
  <c r="D329" i="15"/>
  <c r="G200" i="15"/>
  <c r="D333" i="15"/>
  <c r="E181" i="15"/>
  <c r="B97" i="15"/>
  <c r="E97" i="15" s="1"/>
  <c r="E140" i="15"/>
  <c r="D337" i="15"/>
  <c r="B286" i="15"/>
  <c r="C286" i="15" s="1"/>
  <c r="B144" i="15"/>
  <c r="C144" i="15" s="1"/>
  <c r="D140" i="15"/>
  <c r="E212" i="15"/>
  <c r="G327" i="15"/>
  <c r="G313" i="15"/>
  <c r="E367" i="15"/>
  <c r="D339" i="15"/>
  <c r="E245" i="15"/>
  <c r="F194" i="15"/>
  <c r="B142" i="15"/>
  <c r="C142" i="15" s="1"/>
  <c r="F334" i="15"/>
  <c r="G207" i="15"/>
  <c r="D369" i="15"/>
  <c r="E249" i="15"/>
  <c r="E99" i="15"/>
  <c r="B190" i="15"/>
  <c r="C190" i="15" s="1"/>
  <c r="D215" i="15"/>
  <c r="B341" i="15"/>
  <c r="C341" i="15" s="1"/>
  <c r="F312" i="15"/>
  <c r="B209" i="15"/>
  <c r="C209" i="15" s="1"/>
  <c r="F282" i="15"/>
  <c r="G356" i="15"/>
  <c r="E283" i="15"/>
  <c r="E362" i="15"/>
  <c r="E321" i="15"/>
  <c r="F226" i="15"/>
  <c r="B65" i="15"/>
  <c r="D158" i="15"/>
  <c r="B74" i="15"/>
  <c r="E366" i="15"/>
  <c r="E131" i="15"/>
  <c r="E330" i="15"/>
  <c r="B90" i="15"/>
  <c r="C90" i="15" s="1"/>
  <c r="F365" i="15"/>
  <c r="B324" i="15"/>
  <c r="C324" i="15" s="1"/>
  <c r="E305" i="15"/>
  <c r="D167" i="15"/>
  <c r="D251" i="15"/>
  <c r="G214" i="15"/>
  <c r="D117" i="15"/>
  <c r="D112" i="15"/>
  <c r="B214" i="15"/>
  <c r="C214" i="15" s="1"/>
  <c r="D254" i="15"/>
  <c r="E329" i="15"/>
  <c r="B60" i="15"/>
  <c r="E60" i="15" s="1"/>
  <c r="D152" i="15"/>
  <c r="F321" i="15"/>
  <c r="B67" i="15"/>
  <c r="B237" i="15"/>
  <c r="C237" i="15" s="1"/>
  <c r="B292" i="15"/>
  <c r="C292" i="15" s="1"/>
  <c r="B279" i="15"/>
  <c r="C279" i="15" s="1"/>
  <c r="E319" i="15"/>
  <c r="B29" i="15"/>
  <c r="C29" i="15" s="1"/>
  <c r="B174" i="15"/>
  <c r="C174" i="15" s="1"/>
  <c r="E304" i="15"/>
  <c r="E166" i="15"/>
  <c r="E133" i="15"/>
  <c r="B36" i="15"/>
  <c r="B295" i="15"/>
  <c r="C295" i="15" s="1"/>
  <c r="D360" i="15"/>
  <c r="D175" i="15"/>
  <c r="E111" i="15"/>
  <c r="B181" i="15"/>
  <c r="C181" i="15" s="1"/>
  <c r="E328" i="15"/>
  <c r="G198" i="15"/>
  <c r="D223" i="15"/>
  <c r="E242" i="15"/>
  <c r="F314" i="15"/>
  <c r="E272" i="15"/>
  <c r="F267" i="15"/>
  <c r="D184" i="15"/>
  <c r="B308" i="15"/>
  <c r="C308" i="15" s="1"/>
  <c r="G342" i="15"/>
  <c r="F288" i="15"/>
  <c r="B307" i="15"/>
  <c r="C307" i="15" s="1"/>
  <c r="B319" i="15"/>
  <c r="C319" i="15" s="1"/>
  <c r="D216" i="15"/>
  <c r="F371" i="15"/>
  <c r="E271" i="15"/>
  <c r="G322" i="15"/>
  <c r="B267" i="15"/>
  <c r="C267" i="15" s="1"/>
  <c r="B122" i="15"/>
  <c r="B239" i="15"/>
  <c r="C239" i="15" s="1"/>
  <c r="E66" i="15"/>
  <c r="E35" i="15"/>
  <c r="E47" i="15"/>
  <c r="D59" i="15"/>
  <c r="D65" i="15"/>
  <c r="D70" i="15"/>
  <c r="D20" i="15"/>
  <c r="D16" i="15"/>
  <c r="G16" i="15" s="1"/>
  <c r="E54" i="15"/>
  <c r="E73" i="15"/>
  <c r="E64" i="15"/>
  <c r="D61" i="15"/>
  <c r="F227" i="15"/>
  <c r="B89" i="15"/>
  <c r="B80" i="15"/>
  <c r="C80" i="15" s="1"/>
  <c r="E138" i="15"/>
  <c r="F233" i="15"/>
  <c r="E293" i="15"/>
  <c r="F364" i="15"/>
  <c r="F245" i="15"/>
  <c r="G225" i="15"/>
  <c r="D132" i="15"/>
  <c r="F189" i="15"/>
  <c r="F290" i="15"/>
  <c r="F343" i="15"/>
  <c r="B249" i="15"/>
  <c r="C249" i="15" s="1"/>
  <c r="B49" i="15"/>
  <c r="G217" i="15"/>
  <c r="B335" i="15"/>
  <c r="C335" i="15" s="1"/>
  <c r="G216" i="15"/>
  <c r="G361" i="15"/>
  <c r="D352" i="15"/>
  <c r="D293" i="15"/>
  <c r="B56" i="15"/>
  <c r="C56" i="15" s="1"/>
  <c r="F345" i="15"/>
  <c r="B323" i="15"/>
  <c r="C323" i="15" s="1"/>
  <c r="E203" i="15"/>
  <c r="D119" i="15"/>
  <c r="D125" i="15"/>
  <c r="E171" i="15"/>
  <c r="B165" i="15"/>
  <c r="C165" i="15" s="1"/>
  <c r="B17" i="15"/>
  <c r="B235" i="15"/>
  <c r="C235" i="15" s="1"/>
  <c r="D150" i="15"/>
  <c r="D295" i="15"/>
  <c r="E217" i="15"/>
  <c r="F235" i="15"/>
  <c r="F161" i="15"/>
  <c r="E348" i="15"/>
  <c r="F284" i="15"/>
  <c r="B219" i="15"/>
  <c r="C219" i="15" s="1"/>
  <c r="D123" i="15"/>
  <c r="B95" i="15"/>
  <c r="C95" i="15" s="1"/>
  <c r="F328" i="15"/>
  <c r="E114" i="15"/>
  <c r="F350" i="15"/>
  <c r="E273" i="15"/>
  <c r="D211" i="15"/>
  <c r="B19" i="15"/>
  <c r="B123" i="15"/>
  <c r="B42" i="15"/>
  <c r="C42" i="15" s="1"/>
  <c r="F335" i="15"/>
  <c r="B153" i="15"/>
  <c r="E127" i="15"/>
  <c r="E176" i="15"/>
  <c r="D278" i="15"/>
  <c r="E298" i="15"/>
  <c r="F342" i="15"/>
  <c r="D207" i="15"/>
  <c r="E326" i="15"/>
  <c r="B53" i="15"/>
  <c r="C53" i="15" s="1"/>
  <c r="G307" i="15"/>
  <c r="B193" i="15"/>
  <c r="C193" i="15" s="1"/>
  <c r="D166" i="15"/>
  <c r="G350" i="15"/>
  <c r="D190" i="15"/>
  <c r="F211" i="15"/>
  <c r="D270" i="15"/>
  <c r="E287" i="15"/>
  <c r="F306" i="15"/>
  <c r="E302" i="15"/>
  <c r="D272" i="15"/>
  <c r="F374" i="15"/>
  <c r="G192" i="15"/>
  <c r="D320" i="15"/>
  <c r="D170" i="15"/>
  <c r="G321" i="15"/>
  <c r="B151" i="15"/>
  <c r="C151" i="15" s="1"/>
  <c r="B108" i="15"/>
  <c r="C108" i="15" s="1"/>
  <c r="B346" i="15"/>
  <c r="C346" i="15" s="1"/>
  <c r="D219" i="15"/>
  <c r="B269" i="15"/>
  <c r="C269" i="15" s="1"/>
  <c r="F351" i="15"/>
  <c r="G167" i="15"/>
  <c r="E281" i="15"/>
  <c r="E189" i="15"/>
  <c r="B199" i="15"/>
  <c r="C199" i="15" s="1"/>
  <c r="B84" i="15"/>
  <c r="E84" i="15" s="1"/>
  <c r="E88" i="15"/>
  <c r="F253" i="15"/>
  <c r="B195" i="15"/>
  <c r="C195" i="15" s="1"/>
  <c r="E312" i="15"/>
  <c r="B254" i="15"/>
  <c r="C254" i="15" s="1"/>
  <c r="G359" i="15"/>
  <c r="D327" i="15"/>
  <c r="E213" i="15"/>
  <c r="D183" i="15"/>
  <c r="B282" i="15"/>
  <c r="C282" i="15" s="1"/>
  <c r="B137" i="15"/>
  <c r="C137" i="15" s="1"/>
  <c r="F310" i="15"/>
  <c r="F338" i="15"/>
  <c r="D35" i="15"/>
  <c r="F168" i="15"/>
  <c r="E254" i="15"/>
  <c r="D213" i="15"/>
  <c r="B28" i="15"/>
  <c r="B50" i="15"/>
  <c r="C50" i="15" s="1"/>
  <c r="B152" i="15"/>
  <c r="C152" i="15" s="1"/>
  <c r="G194" i="15"/>
  <c r="B135" i="15"/>
  <c r="D256" i="15"/>
  <c r="B154" i="15"/>
  <c r="C154" i="15" s="1"/>
  <c r="D264" i="15"/>
  <c r="D297" i="15"/>
  <c r="G295" i="15"/>
  <c r="F331" i="15"/>
  <c r="D187" i="15"/>
  <c r="E299" i="15"/>
  <c r="D154" i="15"/>
  <c r="D257" i="15"/>
  <c r="B255" i="15"/>
  <c r="C255" i="15" s="1"/>
  <c r="G319" i="15"/>
  <c r="E83" i="15"/>
  <c r="G234" i="15"/>
  <c r="G291" i="15"/>
  <c r="E252" i="15"/>
  <c r="D165" i="15"/>
  <c r="D196" i="15"/>
  <c r="B71" i="15"/>
  <c r="B313" i="15"/>
  <c r="C313" i="15" s="1"/>
  <c r="E223" i="15"/>
  <c r="B321" i="15"/>
  <c r="C321" i="15" s="1"/>
  <c r="B296" i="15"/>
  <c r="C296" i="15" s="1"/>
  <c r="B177" i="15"/>
  <c r="C177" i="15" s="1"/>
  <c r="G160" i="15"/>
  <c r="E154" i="15"/>
  <c r="E195" i="15"/>
  <c r="D25" i="15"/>
  <c r="B69" i="15"/>
  <c r="E69" i="15" s="1"/>
  <c r="B102" i="15"/>
  <c r="F372" i="15"/>
  <c r="F172" i="15"/>
  <c r="D155" i="15"/>
  <c r="G244" i="15"/>
  <c r="D280" i="15"/>
  <c r="E248" i="15"/>
  <c r="G345" i="15"/>
  <c r="D346" i="15"/>
  <c r="D304" i="15"/>
  <c r="F198" i="15"/>
  <c r="B85" i="15"/>
  <c r="C85" i="15" s="1"/>
  <c r="D224" i="15"/>
  <c r="F332" i="15"/>
  <c r="D55" i="15"/>
  <c r="D48" i="15"/>
  <c r="E16" i="15"/>
  <c r="F16" i="15" s="1"/>
  <c r="E59" i="15"/>
  <c r="D57" i="15"/>
  <c r="D22" i="15"/>
  <c r="E48" i="15"/>
  <c r="E56" i="15"/>
  <c r="D42" i="15"/>
  <c r="D73" i="15"/>
  <c r="C51" i="15"/>
  <c r="D56" i="15"/>
  <c r="E46" i="15"/>
  <c r="D46" i="15"/>
  <c r="E43" i="15"/>
  <c r="F323" i="15"/>
  <c r="G230" i="15"/>
  <c r="D305" i="15"/>
  <c r="F353" i="15"/>
  <c r="F255" i="15"/>
  <c r="B208" i="15"/>
  <c r="C208" i="15" s="1"/>
  <c r="E301" i="15"/>
  <c r="E282" i="15"/>
  <c r="E204" i="15"/>
  <c r="F358" i="15"/>
  <c r="B134" i="15"/>
  <c r="C134" i="15" s="1"/>
  <c r="D139" i="15"/>
  <c r="B145" i="15"/>
  <c r="C145" i="15" s="1"/>
  <c r="F164" i="15"/>
  <c r="D338" i="15"/>
  <c r="E351" i="15"/>
  <c r="B216" i="15"/>
  <c r="C216" i="15" s="1"/>
  <c r="F369" i="15"/>
  <c r="B161" i="15"/>
  <c r="C161" i="15" s="1"/>
  <c r="B248" i="15"/>
  <c r="C248" i="15" s="1"/>
  <c r="D340" i="15"/>
  <c r="G252" i="15"/>
  <c r="B220" i="15"/>
  <c r="C220" i="15" s="1"/>
  <c r="B203" i="15"/>
  <c r="C203" i="15" s="1"/>
  <c r="B45" i="15"/>
  <c r="E45" i="15" s="1"/>
  <c r="E117" i="15"/>
  <c r="D307" i="15"/>
  <c r="E179" i="15"/>
  <c r="E269" i="15"/>
  <c r="B179" i="15"/>
  <c r="C179" i="15" s="1"/>
  <c r="E172" i="15"/>
  <c r="E238" i="15"/>
  <c r="G287" i="15"/>
  <c r="D368" i="15"/>
  <c r="B251" i="15"/>
  <c r="C251" i="15" s="1"/>
  <c r="D294" i="15"/>
  <c r="B345" i="15"/>
  <c r="C345" i="15" s="1"/>
  <c r="F238" i="15"/>
  <c r="E173" i="15"/>
  <c r="B349" i="15"/>
  <c r="C349" i="15" s="1"/>
  <c r="E360" i="15"/>
  <c r="F213" i="15"/>
  <c r="D107" i="15"/>
  <c r="D364" i="15"/>
  <c r="G172" i="15"/>
  <c r="D241" i="15"/>
  <c r="D267" i="15"/>
  <c r="F268" i="15"/>
  <c r="B167" i="15"/>
  <c r="C167" i="15" s="1"/>
  <c r="B362" i="15"/>
  <c r="C362" i="15" s="1"/>
  <c r="E263" i="15"/>
  <c r="E211" i="15"/>
  <c r="E284" i="15"/>
  <c r="B306" i="15"/>
  <c r="C306" i="15" s="1"/>
  <c r="B231" i="15"/>
  <c r="C231" i="15" s="1"/>
  <c r="E364" i="15"/>
  <c r="F326" i="15"/>
  <c r="B246" i="15"/>
  <c r="C246" i="15" s="1"/>
  <c r="F272" i="15"/>
  <c r="G261" i="15"/>
  <c r="F258" i="15"/>
  <c r="B159" i="15"/>
  <c r="C159" i="15" s="1"/>
  <c r="G256" i="15"/>
  <c r="D248" i="15"/>
  <c r="D310" i="15"/>
  <c r="B352" i="15"/>
  <c r="C352" i="15" s="1"/>
  <c r="D180" i="15"/>
  <c r="E129" i="15"/>
  <c r="E297" i="15"/>
  <c r="B155" i="15"/>
  <c r="C155" i="15" s="1"/>
  <c r="B101" i="15"/>
  <c r="B92" i="15"/>
  <c r="C92" i="15" s="1"/>
  <c r="E354" i="15"/>
  <c r="G336" i="15"/>
  <c r="G340" i="15"/>
  <c r="E158" i="15"/>
  <c r="F187" i="15"/>
  <c r="F160" i="15"/>
  <c r="D249" i="15"/>
  <c r="D31" i="15"/>
  <c r="D28" i="15"/>
  <c r="D21" i="15"/>
  <c r="D49" i="15"/>
  <c r="D75" i="15"/>
  <c r="D52" i="15"/>
  <c r="E75" i="15"/>
  <c r="D68" i="15"/>
  <c r="D51" i="15"/>
  <c r="C94" i="15"/>
  <c r="C96" i="15"/>
  <c r="D96" i="15"/>
  <c r="E96" i="15"/>
  <c r="D85" i="15"/>
  <c r="E85" i="15"/>
  <c r="E94" i="15"/>
  <c r="D69" i="15"/>
  <c r="C81" i="15"/>
  <c r="C60" i="15"/>
  <c r="C93" i="15"/>
  <c r="D26" i="15"/>
  <c r="E90" i="15"/>
  <c r="E93" i="15"/>
  <c r="D91" i="15"/>
  <c r="C97" i="15"/>
  <c r="D90" i="15"/>
  <c r="D82" i="15"/>
  <c r="D99" i="15"/>
  <c r="D83" i="15"/>
  <c r="E92" i="15"/>
  <c r="E31" i="15"/>
  <c r="D60" i="15"/>
  <c r="C36" i="15"/>
  <c r="D76" i="15"/>
  <c r="D95" i="15"/>
  <c r="D88" i="15"/>
  <c r="E76" i="15"/>
  <c r="E80" i="15"/>
  <c r="E79" i="15"/>
  <c r="E81" i="15"/>
  <c r="D80" i="15"/>
  <c r="D98" i="15"/>
  <c r="D79" i="15"/>
  <c r="E86" i="15"/>
  <c r="D19" i="15"/>
  <c r="E91" i="15"/>
  <c r="D86" i="15"/>
  <c r="E89" i="15"/>
  <c r="D9" i="20"/>
  <c r="E52" i="5"/>
  <c r="B19" i="4"/>
  <c r="B42" i="19"/>
  <c r="I58" i="14"/>
  <c r="G58" i="14"/>
  <c r="J58" i="14"/>
  <c r="C58" i="14"/>
  <c r="F20" i="1"/>
  <c r="M58" i="14"/>
  <c r="H58" i="14"/>
  <c r="F58" i="14"/>
  <c r="L58" i="14"/>
  <c r="K58" i="14"/>
  <c r="D58" i="14"/>
  <c r="F12" i="20"/>
  <c r="N12" i="14"/>
  <c r="P12" i="14" s="1"/>
  <c r="B24" i="4"/>
  <c r="B53" i="14" s="1"/>
  <c r="N53" i="14" s="1"/>
  <c r="C52" i="5"/>
  <c r="I9" i="13"/>
  <c r="B44" i="5" s="1"/>
  <c r="E38" i="14" s="1"/>
  <c r="M39" i="14"/>
  <c r="B39" i="14"/>
  <c r="K39" i="14"/>
  <c r="C39" i="14"/>
  <c r="J39" i="14"/>
  <c r="D39" i="14"/>
  <c r="E39" i="14"/>
  <c r="F39" i="14"/>
  <c r="I22" i="13"/>
  <c r="D44" i="5" s="1"/>
  <c r="D42" i="5" s="1"/>
  <c r="I35" i="13"/>
  <c r="F44" i="5" s="1"/>
  <c r="F42" i="5" s="1"/>
  <c r="H9" i="13"/>
  <c r="B43" i="5" s="1"/>
  <c r="H35" i="13"/>
  <c r="B48" i="14"/>
  <c r="E44" i="19"/>
  <c r="F16" i="5"/>
  <c r="G14" i="5"/>
  <c r="E14" i="5"/>
  <c r="E18" i="5"/>
  <c r="C6" i="5"/>
  <c r="C14" i="5"/>
  <c r="E22" i="4"/>
  <c r="E30" i="4"/>
  <c r="G10" i="1" s="1"/>
  <c r="C44" i="19"/>
  <c r="C23" i="4"/>
  <c r="D30" i="4"/>
  <c r="F10" i="1" s="1"/>
  <c r="C19" i="4"/>
  <c r="B52" i="14"/>
  <c r="N52" i="14" s="1"/>
  <c r="D11" i="9"/>
  <c r="D13" i="9" s="1"/>
  <c r="F14" i="9" s="1"/>
  <c r="F18" i="9"/>
  <c r="N35" i="14"/>
  <c r="P35" i="14" s="1"/>
  <c r="G18" i="5"/>
  <c r="K40" i="14"/>
  <c r="C40" i="14"/>
  <c r="C18" i="5"/>
  <c r="L39" i="14"/>
  <c r="G39" i="14"/>
  <c r="H39" i="14"/>
  <c r="I39" i="14"/>
  <c r="E10" i="5"/>
  <c r="G10" i="5"/>
  <c r="H40" i="14"/>
  <c r="B40" i="14"/>
  <c r="G40" i="14"/>
  <c r="E16" i="5"/>
  <c r="F18" i="1" s="1"/>
  <c r="F26" i="9"/>
  <c r="L40" i="14"/>
  <c r="G38" i="5"/>
  <c r="G52" i="5"/>
  <c r="E38" i="5"/>
  <c r="P5" i="14"/>
  <c r="F40" i="14"/>
  <c r="N20" i="14"/>
  <c r="P20" i="14" s="1"/>
  <c r="E42" i="5"/>
  <c r="D40" i="14"/>
  <c r="C38" i="5"/>
  <c r="G42" i="5"/>
  <c r="I40" i="14"/>
  <c r="J40" i="14"/>
  <c r="E40" i="14"/>
  <c r="N19" i="14"/>
  <c r="P19" i="14" s="1"/>
  <c r="N28" i="14"/>
  <c r="P28" i="14" s="1"/>
  <c r="N24" i="14"/>
  <c r="P24" i="14" s="1"/>
  <c r="N21" i="14"/>
  <c r="P21" i="14" s="1"/>
  <c r="N22" i="14"/>
  <c r="P22" i="14" s="1"/>
  <c r="N26" i="14"/>
  <c r="P26" i="14" s="1"/>
  <c r="N31" i="14"/>
  <c r="P31" i="14" s="1"/>
  <c r="N18" i="14"/>
  <c r="P18" i="14" s="1"/>
  <c r="N16" i="14"/>
  <c r="N25" i="14"/>
  <c r="P25" i="14" s="1"/>
  <c r="N23" i="14"/>
  <c r="P23" i="14" s="1"/>
  <c r="N30" i="14"/>
  <c r="P30" i="14" s="1"/>
  <c r="N27" i="14"/>
  <c r="P27" i="14" s="1"/>
  <c r="N29" i="14"/>
  <c r="P29" i="14" s="1"/>
  <c r="N17" i="14"/>
  <c r="P17" i="14" s="1"/>
  <c r="J6" i="14"/>
  <c r="J11" i="14" s="1"/>
  <c r="B6" i="14"/>
  <c r="G6" i="14"/>
  <c r="G11" i="14" s="1"/>
  <c r="F6" i="14"/>
  <c r="F11" i="14" s="1"/>
  <c r="M6" i="14"/>
  <c r="M11" i="14" s="1"/>
  <c r="K6" i="14"/>
  <c r="K11" i="14" s="1"/>
  <c r="I6" i="14"/>
  <c r="I11" i="14" s="1"/>
  <c r="N32" i="14"/>
  <c r="P32" i="14" s="1"/>
  <c r="E6" i="14"/>
  <c r="E11" i="14" s="1"/>
  <c r="C6" i="14"/>
  <c r="C11" i="14" s="1"/>
  <c r="H44" i="19"/>
  <c r="I44" i="19"/>
  <c r="G44" i="19"/>
  <c r="F28" i="20"/>
  <c r="D35" i="20"/>
  <c r="E9" i="20"/>
  <c r="F9" i="20"/>
  <c r="B42" i="4"/>
  <c r="B51" i="4" s="1"/>
  <c r="B30" i="4"/>
  <c r="N48" i="14"/>
  <c r="P16" i="14" l="1"/>
  <c r="Q24" i="14"/>
  <c r="E38" i="15"/>
  <c r="E33" i="15"/>
  <c r="D38" i="15"/>
  <c r="D50" i="15"/>
  <c r="D33" i="15"/>
  <c r="D92" i="15"/>
  <c r="C69" i="15"/>
  <c r="D159" i="15"/>
  <c r="D144" i="15"/>
  <c r="D137" i="15"/>
  <c r="D142" i="15"/>
  <c r="E142" i="15"/>
  <c r="E118" i="15"/>
  <c r="E151" i="15"/>
  <c r="D156" i="15"/>
  <c r="E134" i="15"/>
  <c r="D128" i="15"/>
  <c r="E152" i="15"/>
  <c r="E128" i="15"/>
  <c r="D145" i="15"/>
  <c r="C101" i="15"/>
  <c r="E101" i="15"/>
  <c r="C102" i="15"/>
  <c r="E102" i="15"/>
  <c r="E137" i="15"/>
  <c r="C123" i="15"/>
  <c r="E123" i="15"/>
  <c r="D151" i="15"/>
  <c r="D102" i="15"/>
  <c r="C115" i="15"/>
  <c r="E115" i="15"/>
  <c r="C143" i="15"/>
  <c r="E143" i="15"/>
  <c r="D143" i="15"/>
  <c r="C138" i="15"/>
  <c r="D138" i="15"/>
  <c r="C107" i="15"/>
  <c r="E107" i="15"/>
  <c r="C114" i="15"/>
  <c r="D114" i="15"/>
  <c r="E100" i="15"/>
  <c r="D118" i="15"/>
  <c r="E146" i="15"/>
  <c r="D108" i="15"/>
  <c r="D134" i="15"/>
  <c r="D110" i="15"/>
  <c r="C135" i="15"/>
  <c r="E135" i="15"/>
  <c r="D135" i="15"/>
  <c r="D101" i="15"/>
  <c r="C153" i="15"/>
  <c r="E153" i="15"/>
  <c r="E145" i="15"/>
  <c r="E159" i="15"/>
  <c r="D147" i="15"/>
  <c r="C139" i="15"/>
  <c r="E139" i="15"/>
  <c r="D153" i="15"/>
  <c r="E155" i="15"/>
  <c r="D133" i="15"/>
  <c r="C104" i="15"/>
  <c r="D104" i="15"/>
  <c r="D146" i="15"/>
  <c r="C136" i="15"/>
  <c r="E136" i="15"/>
  <c r="D157" i="15"/>
  <c r="C130" i="15"/>
  <c r="D130" i="15"/>
  <c r="C122" i="15"/>
  <c r="D122" i="15"/>
  <c r="E122" i="15"/>
  <c r="C119" i="15"/>
  <c r="E119" i="15"/>
  <c r="C109" i="15"/>
  <c r="E109" i="15"/>
  <c r="C124" i="15"/>
  <c r="D124" i="15"/>
  <c r="C148" i="15"/>
  <c r="E148" i="15"/>
  <c r="D148" i="15"/>
  <c r="C121" i="15"/>
  <c r="D121" i="15"/>
  <c r="E147" i="15"/>
  <c r="E144" i="15"/>
  <c r="E150" i="15"/>
  <c r="C106" i="15"/>
  <c r="D106" i="15"/>
  <c r="C120" i="15"/>
  <c r="E120" i="15"/>
  <c r="E106" i="15"/>
  <c r="C78" i="15"/>
  <c r="N44" i="14"/>
  <c r="C45" i="15"/>
  <c r="D45" i="15"/>
  <c r="E28" i="15"/>
  <c r="C28" i="15"/>
  <c r="D87" i="15"/>
  <c r="C49" i="15"/>
  <c r="E49" i="15"/>
  <c r="C89" i="15"/>
  <c r="D89" i="15"/>
  <c r="E42" i="15"/>
  <c r="E95" i="15"/>
  <c r="C26" i="15"/>
  <c r="E26" i="15"/>
  <c r="D97" i="15"/>
  <c r="C24" i="15"/>
  <c r="D24" i="15"/>
  <c r="E24" i="15"/>
  <c r="C27" i="15"/>
  <c r="E27" i="15"/>
  <c r="D27" i="15"/>
  <c r="E41" i="15"/>
  <c r="C57" i="15"/>
  <c r="E57" i="15"/>
  <c r="E82" i="15"/>
  <c r="C98" i="15"/>
  <c r="E98" i="15"/>
  <c r="C58" i="15"/>
  <c r="D58" i="15"/>
  <c r="E58" i="15"/>
  <c r="C87" i="15"/>
  <c r="D53" i="15"/>
  <c r="C17" i="15"/>
  <c r="E17" i="15"/>
  <c r="D23" i="15"/>
  <c r="E36" i="15"/>
  <c r="D36" i="15"/>
  <c r="C65" i="15"/>
  <c r="E65" i="15"/>
  <c r="C39" i="15"/>
  <c r="E39" i="15"/>
  <c r="D39" i="15"/>
  <c r="C72" i="15"/>
  <c r="E72" i="15"/>
  <c r="C20" i="15"/>
  <c r="E20" i="15"/>
  <c r="C47" i="15"/>
  <c r="D47" i="15"/>
  <c r="C66" i="15"/>
  <c r="D66" i="15"/>
  <c r="C30" i="15"/>
  <c r="D30" i="15"/>
  <c r="C77" i="15"/>
  <c r="E77" i="15"/>
  <c r="C62" i="15"/>
  <c r="D62" i="15"/>
  <c r="C64" i="15"/>
  <c r="D64" i="15"/>
  <c r="C44" i="15"/>
  <c r="E44" i="15"/>
  <c r="D44" i="15"/>
  <c r="C32" i="15"/>
  <c r="D32" i="15"/>
  <c r="D29" i="15"/>
  <c r="D77" i="15"/>
  <c r="E50" i="15"/>
  <c r="E62" i="15"/>
  <c r="E29" i="15"/>
  <c r="C71" i="15"/>
  <c r="D71" i="15"/>
  <c r="E71" i="15"/>
  <c r="D17" i="15"/>
  <c r="G17" i="15" s="1"/>
  <c r="C84" i="15"/>
  <c r="D84" i="15"/>
  <c r="C19" i="15"/>
  <c r="E19" i="15"/>
  <c r="D41" i="15"/>
  <c r="E23" i="15"/>
  <c r="E53" i="15"/>
  <c r="C67" i="15"/>
  <c r="E67" i="15"/>
  <c r="D67" i="15"/>
  <c r="C74" i="15"/>
  <c r="E74" i="15"/>
  <c r="D74" i="15"/>
  <c r="C52" i="15"/>
  <c r="E52" i="15"/>
  <c r="C61" i="15"/>
  <c r="E61" i="15"/>
  <c r="C37" i="15"/>
  <c r="D37" i="15"/>
  <c r="E37" i="15"/>
  <c r="D78" i="15"/>
  <c r="C40" i="15"/>
  <c r="D40" i="15"/>
  <c r="C25" i="15"/>
  <c r="E25" i="15"/>
  <c r="C18" i="15"/>
  <c r="D18" i="15"/>
  <c r="E18" i="15"/>
  <c r="D72" i="15"/>
  <c r="B58" i="14"/>
  <c r="N58" i="14" s="1"/>
  <c r="G16" i="5"/>
  <c r="D37" i="14"/>
  <c r="B42" i="5"/>
  <c r="C10" i="5"/>
  <c r="K38" i="14"/>
  <c r="L38" i="14"/>
  <c r="C38" i="14"/>
  <c r="B35" i="4"/>
  <c r="E31" i="4"/>
  <c r="C16" i="5"/>
  <c r="B44" i="19"/>
  <c r="E37" i="14"/>
  <c r="G38" i="14"/>
  <c r="F38" i="14"/>
  <c r="M38" i="14"/>
  <c r="B38" i="14"/>
  <c r="D38" i="14"/>
  <c r="J38" i="14"/>
  <c r="H38" i="14"/>
  <c r="I38" i="14"/>
  <c r="L37" i="14"/>
  <c r="F37" i="14"/>
  <c r="F60" i="14" s="1"/>
  <c r="F62" i="14" s="1"/>
  <c r="J37" i="14"/>
  <c r="G37" i="14"/>
  <c r="K37" i="14"/>
  <c r="H37" i="14"/>
  <c r="M37" i="14"/>
  <c r="C37" i="14"/>
  <c r="B37" i="14"/>
  <c r="I37" i="14"/>
  <c r="G21" i="1"/>
  <c r="F21" i="1"/>
  <c r="D31" i="4"/>
  <c r="C30" i="4"/>
  <c r="E10" i="1" s="1"/>
  <c r="F20" i="9"/>
  <c r="F28" i="9" s="1"/>
  <c r="N39" i="14"/>
  <c r="P39" i="14" s="1"/>
  <c r="N40" i="14"/>
  <c r="P40" i="14" s="1"/>
  <c r="H59" i="14"/>
  <c r="K59" i="14"/>
  <c r="N6" i="14"/>
  <c r="B48" i="5"/>
  <c r="C48" i="5" s="1"/>
  <c r="D37" i="20"/>
  <c r="E35" i="20"/>
  <c r="E37" i="20" s="1"/>
  <c r="F35" i="20"/>
  <c r="F37" i="20" s="1"/>
  <c r="B31" i="4"/>
  <c r="K10" i="1"/>
  <c r="D60" i="14" l="1"/>
  <c r="D62" i="14" s="1"/>
  <c r="G18" i="15"/>
  <c r="G19" i="15" s="1"/>
  <c r="G20" i="15" s="1"/>
  <c r="G21" i="15" s="1"/>
  <c r="G22" i="15" s="1"/>
  <c r="G23" i="15" s="1"/>
  <c r="G24" i="15" s="1"/>
  <c r="G25" i="15" s="1"/>
  <c r="G26" i="15" s="1"/>
  <c r="G27" i="15" s="1"/>
  <c r="G28" i="15" s="1"/>
  <c r="G29" i="15" s="1"/>
  <c r="G30" i="15" s="1"/>
  <c r="G31" i="15" s="1"/>
  <c r="G32" i="15" s="1"/>
  <c r="G33" i="15" s="1"/>
  <c r="G34" i="15" s="1"/>
  <c r="G35" i="15" s="1"/>
  <c r="G36" i="15" s="1"/>
  <c r="G37" i="15" s="1"/>
  <c r="G38" i="15" s="1"/>
  <c r="G39" i="15" s="1"/>
  <c r="G40" i="15" s="1"/>
  <c r="G41" i="15" s="1"/>
  <c r="G42" i="15" s="1"/>
  <c r="G43" i="15" s="1"/>
  <c r="G44" i="15" s="1"/>
  <c r="G45" i="15" s="1"/>
  <c r="G46" i="15" s="1"/>
  <c r="G47" i="15" s="1"/>
  <c r="G48" i="15" s="1"/>
  <c r="G49" i="15" s="1"/>
  <c r="G50" i="15" s="1"/>
  <c r="G51" i="15" s="1"/>
  <c r="G52" i="15" s="1"/>
  <c r="G53" i="15" s="1"/>
  <c r="G54" i="15" s="1"/>
  <c r="G55" i="15" s="1"/>
  <c r="G56" i="15" s="1"/>
  <c r="G57" i="15" s="1"/>
  <c r="G58" i="15" s="1"/>
  <c r="G59" i="15" s="1"/>
  <c r="G60" i="15" s="1"/>
  <c r="G61" i="15" s="1"/>
  <c r="G62" i="15" s="1"/>
  <c r="G63" i="15" s="1"/>
  <c r="G64" i="15" s="1"/>
  <c r="G65" i="15" s="1"/>
  <c r="G66" i="15" s="1"/>
  <c r="G67" i="15" s="1"/>
  <c r="G68" i="15" s="1"/>
  <c r="G69" i="15" s="1"/>
  <c r="G70" i="15" s="1"/>
  <c r="G71" i="15" s="1"/>
  <c r="G72" i="15" s="1"/>
  <c r="G73" i="15" s="1"/>
  <c r="G74" i="15" s="1"/>
  <c r="G75" i="15" s="1"/>
  <c r="G76" i="15" s="1"/>
  <c r="G77" i="15" s="1"/>
  <c r="G78" i="15" s="1"/>
  <c r="G79" i="15" s="1"/>
  <c r="G80" i="15" s="1"/>
  <c r="G81" i="15" s="1"/>
  <c r="G82" i="15" s="1"/>
  <c r="G83" i="15" s="1"/>
  <c r="G84" i="15" s="1"/>
  <c r="G85" i="15" s="1"/>
  <c r="G86" i="15" s="1"/>
  <c r="G87" i="15" s="1"/>
  <c r="G88" i="15" s="1"/>
  <c r="G89" i="15" s="1"/>
  <c r="G90" i="15" s="1"/>
  <c r="G91" i="15" s="1"/>
  <c r="G92" i="15" s="1"/>
  <c r="G93" i="15" s="1"/>
  <c r="G94" i="15" s="1"/>
  <c r="G95" i="15" s="1"/>
  <c r="G96" i="15" s="1"/>
  <c r="G97" i="15" s="1"/>
  <c r="G98" i="15" s="1"/>
  <c r="G99" i="15" s="1"/>
  <c r="G100" i="15" s="1"/>
  <c r="G101" i="15" s="1"/>
  <c r="G102" i="15" s="1"/>
  <c r="G103" i="15" s="1"/>
  <c r="G104" i="15" s="1"/>
  <c r="G105" i="15" s="1"/>
  <c r="G106" i="15" s="1"/>
  <c r="G107" i="15" s="1"/>
  <c r="G108" i="15" s="1"/>
  <c r="G109" i="15" s="1"/>
  <c r="G110" i="15" s="1"/>
  <c r="G111" i="15" s="1"/>
  <c r="G112" i="15" s="1"/>
  <c r="G113" i="15" s="1"/>
  <c r="G114" i="15" s="1"/>
  <c r="G115" i="15" s="1"/>
  <c r="G116" i="15" s="1"/>
  <c r="G117" i="15" s="1"/>
  <c r="G118" i="15" s="1"/>
  <c r="G119" i="15" s="1"/>
  <c r="G120" i="15" s="1"/>
  <c r="G121" i="15" s="1"/>
  <c r="G122" i="15" s="1"/>
  <c r="G123" i="15" s="1"/>
  <c r="G124" i="15" s="1"/>
  <c r="G125" i="15" s="1"/>
  <c r="G126" i="15" s="1"/>
  <c r="G127" i="15" s="1"/>
  <c r="G128" i="15" s="1"/>
  <c r="G129" i="15" s="1"/>
  <c r="G130" i="15" s="1"/>
  <c r="G131" i="15" s="1"/>
  <c r="G132" i="15" s="1"/>
  <c r="G133" i="15" s="1"/>
  <c r="G134" i="15" s="1"/>
  <c r="G135" i="15" s="1"/>
  <c r="G136" i="15" s="1"/>
  <c r="G137" i="15" s="1"/>
  <c r="G138" i="15" s="1"/>
  <c r="G139" i="15" s="1"/>
  <c r="G140" i="15" s="1"/>
  <c r="G141" i="15" s="1"/>
  <c r="G142" i="15" s="1"/>
  <c r="G143" i="15" s="1"/>
  <c r="G144" i="15" s="1"/>
  <c r="G145" i="15" s="1"/>
  <c r="G146" i="15" s="1"/>
  <c r="G147" i="15" s="1"/>
  <c r="G148" i="15" s="1"/>
  <c r="G149" i="15" s="1"/>
  <c r="G150" i="15" s="1"/>
  <c r="G151" i="15" s="1"/>
  <c r="G152" i="15" s="1"/>
  <c r="G153" i="15" s="1"/>
  <c r="G154" i="15" s="1"/>
  <c r="G155" i="15" s="1"/>
  <c r="G156" i="15" s="1"/>
  <c r="G157" i="15" s="1"/>
  <c r="G158" i="15" s="1"/>
  <c r="G159" i="15" s="1"/>
  <c r="J17" i="15"/>
  <c r="F12" i="1" s="1"/>
  <c r="F24" i="1" s="1"/>
  <c r="F26" i="1" s="1"/>
  <c r="D38" i="4" s="1"/>
  <c r="J24" i="15"/>
  <c r="F53" i="5" s="1"/>
  <c r="F52" i="5" s="1"/>
  <c r="G22" i="1" s="1"/>
  <c r="G23" i="1" s="1"/>
  <c r="K23" i="1" s="1"/>
  <c r="J18" i="15"/>
  <c r="J23" i="15"/>
  <c r="G12" i="1" s="1"/>
  <c r="G24" i="1" s="1"/>
  <c r="G26" i="1" s="1"/>
  <c r="E38" i="4" s="1"/>
  <c r="E39" i="4" s="1"/>
  <c r="D39" i="4"/>
  <c r="J11" i="15"/>
  <c r="D376" i="15"/>
  <c r="F17" i="15"/>
  <c r="F18" i="15" s="1"/>
  <c r="F19" i="15" s="1"/>
  <c r="F20" i="15" s="1"/>
  <c r="F21" i="15" s="1"/>
  <c r="F22" i="15" s="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J12" i="15"/>
  <c r="B53" i="5" s="1"/>
  <c r="B52" i="5" s="1"/>
  <c r="E22" i="1" s="1"/>
  <c r="J26" i="1"/>
  <c r="D53" i="5"/>
  <c r="D52" i="5" s="1"/>
  <c r="F22" i="1" s="1"/>
  <c r="F23" i="1" s="1"/>
  <c r="G18" i="1"/>
  <c r="E18" i="1"/>
  <c r="E21" i="1"/>
  <c r="C42" i="5"/>
  <c r="L60" i="14"/>
  <c r="L62" i="14" s="1"/>
  <c r="C60" i="14"/>
  <c r="C62" i="14" s="1"/>
  <c r="I60" i="14"/>
  <c r="I62" i="14" s="1"/>
  <c r="B60" i="14"/>
  <c r="J10" i="1"/>
  <c r="G60" i="14"/>
  <c r="G62" i="14" s="1"/>
  <c r="B50" i="5"/>
  <c r="B36" i="4"/>
  <c r="B39" i="4" s="1"/>
  <c r="B53" i="4" s="1"/>
  <c r="B9" i="14" s="1"/>
  <c r="B11" i="14" s="1"/>
  <c r="B40" i="21"/>
  <c r="B53" i="21" s="1"/>
  <c r="E59" i="14"/>
  <c r="E60" i="14" s="1"/>
  <c r="E62" i="14" s="1"/>
  <c r="N38" i="14"/>
  <c r="P38" i="14" s="1"/>
  <c r="H60" i="14"/>
  <c r="H62" i="14" s="1"/>
  <c r="K60" i="14"/>
  <c r="K62" i="14" s="1"/>
  <c r="M60" i="14"/>
  <c r="M62" i="14" s="1"/>
  <c r="J60" i="14"/>
  <c r="J62" i="14" s="1"/>
  <c r="N37" i="14"/>
  <c r="P37" i="14" s="1"/>
  <c r="C31" i="4"/>
  <c r="D48" i="5"/>
  <c r="E48" i="5" s="1"/>
  <c r="E6" i="1"/>
  <c r="I6" i="1" s="1"/>
  <c r="F48" i="5"/>
  <c r="G48" i="5" s="1"/>
  <c r="B55" i="5" l="1"/>
  <c r="J19" i="15"/>
  <c r="K19" i="15" s="1"/>
  <c r="J13" i="15"/>
  <c r="K13" i="15" s="1"/>
  <c r="J25" i="15"/>
  <c r="K25" i="15" s="1"/>
  <c r="K26" i="1"/>
  <c r="E23" i="1"/>
  <c r="I23" i="1" s="1"/>
  <c r="E12" i="1"/>
  <c r="E24" i="1" s="1"/>
  <c r="E26" i="1" s="1"/>
  <c r="G27" i="1"/>
  <c r="F27" i="1"/>
  <c r="J23" i="1"/>
  <c r="D50" i="5"/>
  <c r="E50" i="5" s="1"/>
  <c r="F50" i="5"/>
  <c r="G50" i="5" s="1"/>
  <c r="C50" i="5"/>
  <c r="N59" i="14"/>
  <c r="P59" i="14" s="1"/>
  <c r="H31" i="4"/>
  <c r="I10" i="1"/>
  <c r="B57" i="5"/>
  <c r="B60" i="5" s="1"/>
  <c r="C55" i="5"/>
  <c r="F6" i="1"/>
  <c r="J6" i="1" s="1"/>
  <c r="G6" i="1"/>
  <c r="K6" i="1" s="1"/>
  <c r="N60" i="14"/>
  <c r="P44" i="14" l="1"/>
  <c r="E27" i="1"/>
  <c r="I26" i="1"/>
  <c r="C38" i="4"/>
  <c r="C39" i="4" s="1"/>
  <c r="D55" i="5"/>
  <c r="E55" i="5" s="1"/>
  <c r="F55" i="5"/>
  <c r="F57" i="5" s="1"/>
  <c r="F60" i="5" s="1"/>
  <c r="P60" i="14"/>
  <c r="E5" i="1"/>
  <c r="E7" i="1" s="1"/>
  <c r="E9" i="1" s="1"/>
  <c r="E14" i="1" s="1"/>
  <c r="C57" i="5"/>
  <c r="C60" i="5" s="1"/>
  <c r="N9" i="14"/>
  <c r="P7" i="14" s="1"/>
  <c r="D57" i="5" l="1"/>
  <c r="D60" i="5" s="1"/>
  <c r="G55" i="5"/>
  <c r="G5" i="1"/>
  <c r="G7" i="1" s="1"/>
  <c r="G9" i="1" s="1"/>
  <c r="G14" i="1" s="1"/>
  <c r="G57" i="5"/>
  <c r="G60" i="5" s="1"/>
  <c r="E57" i="5"/>
  <c r="E60" i="5" s="1"/>
  <c r="C50" i="4"/>
  <c r="C51" i="4" s="1"/>
  <c r="B63" i="14"/>
  <c r="B65" i="14" s="1"/>
  <c r="B62" i="14"/>
  <c r="N11" i="14"/>
  <c r="P11" i="14" s="1"/>
  <c r="F5" i="1" l="1"/>
  <c r="F7" i="1" s="1"/>
  <c r="F9" i="1" s="1"/>
  <c r="F14" i="1" s="1"/>
  <c r="E50" i="4"/>
  <c r="E51" i="4" s="1"/>
  <c r="C4" i="14"/>
  <c r="D50" i="4" l="1"/>
  <c r="D51" i="4" s="1"/>
  <c r="C63" i="14"/>
  <c r="C65" i="14" l="1"/>
  <c r="D4" i="14"/>
  <c r="D63" i="14" l="1"/>
  <c r="E4" i="14" l="1"/>
  <c r="D65" i="14"/>
  <c r="E63" i="14" l="1"/>
  <c r="F4" i="14" l="1"/>
  <c r="E65" i="14"/>
  <c r="F63" i="14" l="1"/>
  <c r="G4" i="14" l="1"/>
  <c r="F65" i="14"/>
  <c r="G63" i="14" l="1"/>
  <c r="H4" i="14" l="1"/>
  <c r="H63" i="14" s="1"/>
  <c r="G65" i="14"/>
  <c r="I4" i="14" l="1"/>
  <c r="I63" i="14" s="1"/>
  <c r="H65" i="14"/>
  <c r="I65" i="14" l="1"/>
  <c r="J4" i="14"/>
  <c r="J63" i="14" s="1"/>
  <c r="K4" i="14" l="1"/>
  <c r="K63" i="14" s="1"/>
  <c r="J65" i="14"/>
  <c r="L4" i="14" l="1"/>
  <c r="L63" i="14" s="1"/>
  <c r="K65" i="14"/>
  <c r="M4" i="14" l="1"/>
  <c r="L65" i="14"/>
  <c r="M63" i="14" l="1"/>
  <c r="N4" i="14"/>
  <c r="P4" i="14" s="1"/>
  <c r="M65" i="14" l="1"/>
  <c r="P62" i="14"/>
  <c r="P63" i="14"/>
</calcChain>
</file>

<file path=xl/comments1.xml><?xml version="1.0" encoding="utf-8"?>
<comments xmlns="http://schemas.openxmlformats.org/spreadsheetml/2006/main">
  <authors>
    <author>* *</author>
  </authors>
  <commentList>
    <comment ref="F20" authorId="0" shapeId="0">
      <text>
        <r>
          <rPr>
            <sz val="8"/>
            <color indexed="81"/>
            <rFont val="Tahoma"/>
            <family val="2"/>
          </rPr>
          <t>AI : zone de calcul automatisé, vous ne pouvez rien inscrire dans cette cellule.</t>
        </r>
        <r>
          <rPr>
            <sz val="8"/>
            <color indexed="81"/>
            <rFont val="Tahoma"/>
            <family val="2"/>
          </rPr>
          <t xml:space="preserve">
</t>
        </r>
      </text>
    </comment>
    <comment ref="F28" authorId="0" shapeId="0">
      <text>
        <r>
          <rPr>
            <sz val="8"/>
            <color indexed="81"/>
            <rFont val="Tahoma"/>
            <family val="2"/>
          </rPr>
          <t>AI : zone de calcul automatisé, vous ne pouvez rien inscrire dans cette cellule.</t>
        </r>
      </text>
    </comment>
  </commentList>
</comments>
</file>

<file path=xl/sharedStrings.xml><?xml version="1.0" encoding="utf-8"?>
<sst xmlns="http://schemas.openxmlformats.org/spreadsheetml/2006/main" count="458" uniqueCount="324">
  <si>
    <t>-</t>
  </si>
  <si>
    <t>Impôt sur les sociétés</t>
  </si>
  <si>
    <t>=</t>
  </si>
  <si>
    <t>Résultat Net</t>
  </si>
  <si>
    <t>+</t>
  </si>
  <si>
    <t>Dotation aux amortissements</t>
  </si>
  <si>
    <t>Capacité d'Autofinancement</t>
  </si>
  <si>
    <t xml:space="preserve">B E S O I N S </t>
  </si>
  <si>
    <t>Stock (HT)</t>
  </si>
  <si>
    <t>Coût d'achat (HT) des marchandises vendues</t>
  </si>
  <si>
    <t>Stock permanent (nombre de jours de ventes)</t>
  </si>
  <si>
    <t>Crédit Clients (HT)</t>
  </si>
  <si>
    <t>Ventes (HT)</t>
  </si>
  <si>
    <t>Délai moyen de règlement des clients (jours)</t>
  </si>
  <si>
    <t>Valeur TTC = 5 X (100+taux TVA) / 100</t>
  </si>
  <si>
    <t>TVA sur Achats à récupérer (pour 1 mois)</t>
  </si>
  <si>
    <t>TOTAL DES BESOINS</t>
  </si>
  <si>
    <t>A</t>
  </si>
  <si>
    <t>Crédit Fournisseurs (TTC)</t>
  </si>
  <si>
    <t>Délai moyen de règlement aux fournisseurs (jours)</t>
  </si>
  <si>
    <t>B</t>
  </si>
  <si>
    <t>A-B</t>
  </si>
  <si>
    <t>BESOINS</t>
  </si>
  <si>
    <t>RESSOURCES</t>
  </si>
  <si>
    <t>Autre financement</t>
  </si>
  <si>
    <t>TOTAL DES RESSOURCES</t>
  </si>
  <si>
    <t>Mois 2</t>
  </si>
  <si>
    <t>Mois 3</t>
  </si>
  <si>
    <t>Mois 4</t>
  </si>
  <si>
    <t>Mois 5</t>
  </si>
  <si>
    <t>Mois 6</t>
  </si>
  <si>
    <t>Solde du mois précédent</t>
  </si>
  <si>
    <t>Carburant</t>
  </si>
  <si>
    <t>Petit outillage</t>
  </si>
  <si>
    <t>Locations et charges locatives</t>
  </si>
  <si>
    <t>Honoraires</t>
  </si>
  <si>
    <t>Publicité</t>
  </si>
  <si>
    <t>Transports et déplacements</t>
  </si>
  <si>
    <t>Téléphone</t>
  </si>
  <si>
    <t>Charges de personnel</t>
  </si>
  <si>
    <t>Remboursement emprunts</t>
  </si>
  <si>
    <t>Investissements réalisés</t>
  </si>
  <si>
    <t>TVA à verser</t>
  </si>
  <si>
    <t>Mois 7</t>
  </si>
  <si>
    <t>Mois 8</t>
  </si>
  <si>
    <t>Mois 9</t>
  </si>
  <si>
    <t>Mois 10</t>
  </si>
  <si>
    <t>Mois 11</t>
  </si>
  <si>
    <t>Mois 12</t>
  </si>
  <si>
    <t>Prestations de services</t>
  </si>
  <si>
    <t>Fournitures bureau</t>
  </si>
  <si>
    <t>Intérêts des emprunts</t>
  </si>
  <si>
    <t>Charges externes</t>
  </si>
  <si>
    <t xml:space="preserve">Impôts et taxes </t>
  </si>
  <si>
    <t xml:space="preserve">Charges financières </t>
  </si>
  <si>
    <t>Taux de Marge brute (MB) (en %)</t>
  </si>
  <si>
    <t>ANNEE 1</t>
  </si>
  <si>
    <t>ANNEE 2</t>
  </si>
  <si>
    <t>EDF, GDF, eau</t>
  </si>
  <si>
    <t>Sous traitance</t>
  </si>
  <si>
    <t>Impôts et taxes</t>
  </si>
  <si>
    <t>Charges financières</t>
  </si>
  <si>
    <t>Autofinancement</t>
  </si>
  <si>
    <t>Autofinancement net</t>
  </si>
  <si>
    <r>
      <t xml:space="preserve">Achats mensuels (HT) = </t>
    </r>
    <r>
      <rPr>
        <b/>
        <sz val="10"/>
        <rFont val="Arial"/>
        <family val="2"/>
      </rPr>
      <t>6</t>
    </r>
  </si>
  <si>
    <t xml:space="preserve">PLAN DE FINANCEMENT </t>
  </si>
  <si>
    <t>Démarrage</t>
  </si>
  <si>
    <t>Année 1</t>
  </si>
  <si>
    <t>Année 2</t>
  </si>
  <si>
    <t>Total immobilisations à financer</t>
  </si>
  <si>
    <t>Remboursement d’emprunt</t>
  </si>
  <si>
    <t>Apports personnels en numéraire</t>
  </si>
  <si>
    <t>Année 3</t>
  </si>
  <si>
    <t>Prêt(s) bancaire(s)</t>
  </si>
  <si>
    <t>Besoin en fonds de Roulement</t>
  </si>
  <si>
    <t>Immobilisations financières</t>
  </si>
  <si>
    <t>Total des Décaissements</t>
  </si>
  <si>
    <t>Total des Encaissements</t>
  </si>
  <si>
    <t>Apports personnels (en numéraire)</t>
  </si>
  <si>
    <t>PRODUITS</t>
  </si>
  <si>
    <t>Entretien (local; matériel; véhicule)</t>
  </si>
  <si>
    <t>Assurances (resp.civile ; local; véhic.)</t>
  </si>
  <si>
    <t>Taux horaire</t>
  </si>
  <si>
    <t>Nbre. h/mois</t>
  </si>
  <si>
    <t>Nbre. de mois</t>
  </si>
  <si>
    <t>Postes salariés</t>
  </si>
  <si>
    <t>Total salariés</t>
  </si>
  <si>
    <t>REMUNERATIONS ET CHARGES SOCIALES</t>
  </si>
  <si>
    <r>
      <t xml:space="preserve">Valeur de la TVA = </t>
    </r>
    <r>
      <rPr>
        <b/>
        <sz val="12"/>
        <rFont val="Arial"/>
        <family val="2"/>
      </rPr>
      <t>6</t>
    </r>
    <r>
      <rPr>
        <sz val="10"/>
        <rFont val="Arial"/>
        <family val="2"/>
      </rPr>
      <t xml:space="preserve"> X taux de TVA</t>
    </r>
  </si>
  <si>
    <r>
      <t>Valeur TTC = (</t>
    </r>
    <r>
      <rPr>
        <b/>
        <sz val="12"/>
        <rFont val="Arial"/>
        <family val="2"/>
      </rPr>
      <t>6</t>
    </r>
    <r>
      <rPr>
        <sz val="10"/>
        <rFont val="Arial"/>
        <family val="2"/>
      </rPr>
      <t xml:space="preserve"> X </t>
    </r>
    <r>
      <rPr>
        <b/>
        <sz val="12"/>
        <rFont val="Arial"/>
        <family val="2"/>
      </rPr>
      <t>7</t>
    </r>
    <r>
      <rPr>
        <sz val="10"/>
        <rFont val="Arial"/>
        <family val="2"/>
      </rPr>
      <t xml:space="preserve">)/30 x (100+taux TVA)/100 =  </t>
    </r>
    <r>
      <rPr>
        <b/>
        <sz val="12"/>
        <rFont val="Arial"/>
        <family val="2"/>
      </rPr>
      <t>TOTAL DES RESSOURCES</t>
    </r>
  </si>
  <si>
    <t>BESOIN EN FONDS DE ROULEMENT</t>
  </si>
  <si>
    <r>
      <t>Valeur du Stock (HT) = (</t>
    </r>
    <r>
      <rPr>
        <b/>
        <sz val="12"/>
        <rFont val="Arial"/>
        <family val="2"/>
      </rPr>
      <t>1</t>
    </r>
    <r>
      <rPr>
        <sz val="10"/>
        <rFont val="Arial"/>
        <family val="2"/>
      </rPr>
      <t xml:space="preserve"> X </t>
    </r>
    <r>
      <rPr>
        <b/>
        <sz val="12"/>
        <rFont val="Arial"/>
        <family val="2"/>
      </rPr>
      <t>2</t>
    </r>
    <r>
      <rPr>
        <sz val="10"/>
        <rFont val="Arial"/>
        <family val="2"/>
      </rPr>
      <t>) / 360</t>
    </r>
  </si>
  <si>
    <r>
      <t>Crédit moyen (HT) = (</t>
    </r>
    <r>
      <rPr>
        <b/>
        <sz val="12"/>
        <rFont val="Arial"/>
        <family val="2"/>
      </rPr>
      <t>3</t>
    </r>
    <r>
      <rPr>
        <sz val="10"/>
        <rFont val="Arial"/>
        <family val="2"/>
      </rPr>
      <t xml:space="preserve"> X </t>
    </r>
    <r>
      <rPr>
        <b/>
        <sz val="12"/>
        <rFont val="Arial"/>
        <family val="2"/>
      </rPr>
      <t>4</t>
    </r>
    <r>
      <rPr>
        <sz val="10"/>
        <rFont val="Arial"/>
        <family val="2"/>
      </rPr>
      <t xml:space="preserve"> )</t>
    </r>
    <r>
      <rPr>
        <sz val="12"/>
        <rFont val="Arial"/>
        <family val="2"/>
      </rPr>
      <t xml:space="preserve"> / </t>
    </r>
    <r>
      <rPr>
        <sz val="10"/>
        <rFont val="Arial"/>
        <family val="2"/>
      </rPr>
      <t>360</t>
    </r>
  </si>
  <si>
    <r>
      <t xml:space="preserve">Achats mensuels (HT) = </t>
    </r>
    <r>
      <rPr>
        <b/>
        <sz val="12"/>
        <rFont val="Bodoni"/>
      </rPr>
      <t>1</t>
    </r>
    <r>
      <rPr>
        <i/>
        <sz val="10"/>
        <rFont val="Bodoni"/>
        <family val="1"/>
      </rPr>
      <t>/12</t>
    </r>
  </si>
  <si>
    <t>Matériel de transport</t>
  </si>
  <si>
    <t>TOTAL IMMOBILISATIONS</t>
  </si>
  <si>
    <t>PLAN DE TRESORERIE</t>
  </si>
  <si>
    <t>TOTAL</t>
  </si>
  <si>
    <t>Encaissement HT</t>
  </si>
  <si>
    <r>
      <t>BESOINS (OU RESSOURCES) NETS</t>
    </r>
    <r>
      <rPr>
        <sz val="16"/>
        <rFont val="Arial"/>
        <family val="2"/>
      </rPr>
      <t xml:space="preserve"> </t>
    </r>
  </si>
  <si>
    <t/>
  </si>
  <si>
    <t>Calculateur de prêts</t>
  </si>
  <si>
    <t>Cette feuille de calcul peut vous aider à calculer le coût d'un prêt. Entrez vos valeurs dans les cases jaunes, en remplaçant les exemples qui s'y trouvent. Le résultat sera affiché dans les cases vertes.
Cette feuille est verrouillée pour protéger les formules qui serviront à calculer vos résultats. Pour déverrouiller la feuille, sélectionnez Protection dans le menu Outils, puis cliquez sur Ôter la protection de la feuille. Cette feuille n'utilise pas de mot de passe.</t>
  </si>
  <si>
    <t>Montant du prêt :</t>
  </si>
  <si>
    <t>Taux d'intérêt annuel :</t>
  </si>
  <si>
    <t>Durée du prêt (en années) :</t>
  </si>
  <si>
    <t>Nombre de paiements par an :</t>
  </si>
  <si>
    <t>Nombre total d'échéances :</t>
  </si>
  <si>
    <t>Paiement par échéance :</t>
  </si>
  <si>
    <t>Total des intérêts versés :</t>
  </si>
  <si>
    <t>Total des paiements :</t>
  </si>
  <si>
    <t>Échéance</t>
  </si>
  <si>
    <t xml:space="preserve">Paiement </t>
  </si>
  <si>
    <t>Capital</t>
  </si>
  <si>
    <t>Intérêts</t>
  </si>
  <si>
    <t>Total des intérêts versés</t>
  </si>
  <si>
    <t>Nouveau montant à rembourser</t>
  </si>
  <si>
    <t>DOSSIER DE DEMANDE DE PRET</t>
  </si>
  <si>
    <t>ORDRE DE SAISIE</t>
  </si>
  <si>
    <t>ANNEE 3</t>
  </si>
  <si>
    <t>Vérifs</t>
  </si>
  <si>
    <t>Prêt avance TVA</t>
  </si>
  <si>
    <t>Salaires bruts</t>
  </si>
  <si>
    <t>TVA Collectée</t>
  </si>
  <si>
    <t>A positionner manuellement.</t>
  </si>
  <si>
    <t>Les lignes ou colonnes intitulées "Vérif" doivent être égales à zéro, sauf à être justifiées</t>
  </si>
  <si>
    <t xml:space="preserve">Initiative Ariège vous propose une version du montage financier prévisionnel de son dossier incluant des formules de calculs automatiques, afin de vous faciliter sa réalisation. </t>
  </si>
  <si>
    <t>Locations mobilières</t>
  </si>
  <si>
    <t>TVA à modifier si ne convient pas</t>
  </si>
  <si>
    <r>
      <t>TVA déductible</t>
    </r>
    <r>
      <rPr>
        <sz val="10"/>
        <color indexed="10"/>
        <rFont val="Arial"/>
        <family val="2"/>
      </rPr>
      <t xml:space="preserve"> </t>
    </r>
  </si>
  <si>
    <t>MARGE BRUTE</t>
  </si>
  <si>
    <t>Données récupérées automatiquement à partir de l'onglet "Ch Salaires"</t>
  </si>
  <si>
    <t>Apports personnels en nature</t>
  </si>
  <si>
    <t>Charges sociales patronales</t>
  </si>
  <si>
    <t>Emprunts (Initiative Ariège, banque,…)</t>
  </si>
  <si>
    <t>Rémunération du dirigeant</t>
  </si>
  <si>
    <t>Cotisations du dirigeant</t>
  </si>
  <si>
    <t>durée de vie</t>
  </si>
  <si>
    <t>année 1</t>
  </si>
  <si>
    <t>année 2</t>
  </si>
  <si>
    <t>année 3</t>
  </si>
  <si>
    <t>Amortissement</t>
  </si>
  <si>
    <t>Terrain</t>
  </si>
  <si>
    <t>Bâtiments</t>
  </si>
  <si>
    <t>Matériel industriel et outillage</t>
  </si>
  <si>
    <t>Reprise d'éléments incorporels</t>
  </si>
  <si>
    <t>Reprise d'éléments corporels</t>
  </si>
  <si>
    <t>Crédit bail véhicule</t>
  </si>
  <si>
    <t>Crédit bail matériel</t>
  </si>
  <si>
    <t>Crédit bail</t>
  </si>
  <si>
    <t>Crédit-bail</t>
  </si>
  <si>
    <t>Total Immobilisations apportées</t>
  </si>
  <si>
    <t>Droits d'entrée</t>
  </si>
  <si>
    <t>Besoin de liquidités</t>
  </si>
  <si>
    <t>Total immobilisations apportées</t>
  </si>
  <si>
    <t>Dans chacun des onglets, il faut remplir la colonne "valeur"</t>
  </si>
  <si>
    <t>Frais d'établissement</t>
  </si>
  <si>
    <t>Véhicule d'occasion</t>
  </si>
  <si>
    <t>Données récupérées automatiquement des onglets "immos apportées" et "immos à financer"</t>
  </si>
  <si>
    <t xml:space="preserve">Total des produits : CA                      </t>
  </si>
  <si>
    <t>Données récupérées automatiquement des onglets "immos"</t>
  </si>
  <si>
    <t>Cot. Patronales  %</t>
  </si>
  <si>
    <t>Dividendes</t>
  </si>
  <si>
    <t>Remboursement emprunts (capital)</t>
  </si>
  <si>
    <t>Remboursement prêts d'honneur</t>
  </si>
  <si>
    <t>Remboursement des prêts d'honneur</t>
  </si>
  <si>
    <t xml:space="preserve">Total Autres charges </t>
  </si>
  <si>
    <t>Total remboursements de Capital</t>
  </si>
  <si>
    <t xml:space="preserve"> SEUIL D'EQUILIBRE</t>
  </si>
  <si>
    <t>capital</t>
  </si>
  <si>
    <t>intérêts</t>
  </si>
  <si>
    <t>total</t>
  </si>
  <si>
    <t>RECAPITULATIF ANNUEL</t>
  </si>
  <si>
    <r>
      <t xml:space="preserve">que si </t>
    </r>
    <r>
      <rPr>
        <b/>
        <sz val="10"/>
        <color indexed="10"/>
        <rFont val="Arial"/>
        <family val="2"/>
      </rPr>
      <t>12</t>
    </r>
    <r>
      <rPr>
        <sz val="10"/>
        <color indexed="10"/>
        <rFont val="Arial"/>
        <family val="2"/>
      </rPr>
      <t xml:space="preserve"> paiements / an renseigné en ligne 8</t>
    </r>
  </si>
  <si>
    <t xml:space="preserve"> = (Autres charges + remb. Capital) / Taux de MB</t>
  </si>
  <si>
    <t>Remboursement du capital du prêt bancaire + autres prêts</t>
  </si>
  <si>
    <t>A saisir</t>
  </si>
  <si>
    <t>Nouveaux investissements sur l'année</t>
  </si>
  <si>
    <t>Remboursement crédit vendeur</t>
  </si>
  <si>
    <t>Immobilisations incorporelles</t>
  </si>
  <si>
    <t>Travaux et aménagements</t>
  </si>
  <si>
    <t>Véhicule neuf</t>
  </si>
  <si>
    <t>Outillage</t>
  </si>
  <si>
    <t>Matériel informatique</t>
  </si>
  <si>
    <t>Matériel de bureau</t>
  </si>
  <si>
    <t>Mobilier</t>
  </si>
  <si>
    <t>Travaux</t>
  </si>
  <si>
    <t>Aménagements</t>
  </si>
  <si>
    <r>
      <t xml:space="preserve">Dirigeants     </t>
    </r>
    <r>
      <rPr>
        <sz val="11"/>
        <rFont val="Arial"/>
        <family val="2"/>
      </rPr>
      <t>(EI : y compris prélèvements personnels)</t>
    </r>
  </si>
  <si>
    <t>Total dirigeants</t>
  </si>
  <si>
    <t>Trésorerie mensuelle</t>
  </si>
  <si>
    <t>Crédit vendeur</t>
  </si>
  <si>
    <t>Emprunts bancaires (capital + intérêts)</t>
  </si>
  <si>
    <t>Achats matières 1ères et/ou marchandises</t>
  </si>
  <si>
    <t>AUTOFINANCEMENT</t>
  </si>
  <si>
    <t>SEUIL D'EQUILIBRE (ou point mort)</t>
  </si>
  <si>
    <t>Montant à financer au démarrage</t>
  </si>
  <si>
    <t>Montant à financer en année 1</t>
  </si>
  <si>
    <t>Montant à financer en année 2</t>
  </si>
  <si>
    <t>Montant à financer en année 3</t>
  </si>
  <si>
    <t>Mobilier, bureau et informatique</t>
  </si>
  <si>
    <t>L'entreprise est-elle redevable de l'IS en année 1 ?</t>
  </si>
  <si>
    <t>L'entreprise est-elle redevable de l'IS en année 2 ?</t>
  </si>
  <si>
    <t>L'entreprise est-elle redevable de l'IS en année 3 ?</t>
  </si>
  <si>
    <t>Frais de formation</t>
  </si>
  <si>
    <t>Matériel industriel</t>
  </si>
  <si>
    <t>Avance TVA sur immos</t>
  </si>
  <si>
    <t>Stock initial HT</t>
  </si>
  <si>
    <t>IMMOBILISATIONS APPORTÉES</t>
  </si>
  <si>
    <t>Intitulé</t>
  </si>
  <si>
    <t>IMMOBILISATIONS A FINANCER</t>
  </si>
  <si>
    <t>COMPTE DE RESULTAT PRÉVISIONNEL</t>
  </si>
  <si>
    <t>Reprise de stock</t>
  </si>
  <si>
    <t>services bancaires</t>
  </si>
  <si>
    <t>calcul de l'IS : 15% du résultat courant dans la limite de 38120€, puis 28% au-delà</t>
  </si>
  <si>
    <t>Taxe d'apprentissage / formation continue</t>
  </si>
  <si>
    <t>CET (CFE, CVAE)</t>
  </si>
  <si>
    <t>Divers</t>
  </si>
  <si>
    <t>Frais de mutation</t>
  </si>
  <si>
    <t>frais de notaire et frais d'agence</t>
  </si>
  <si>
    <t>Résultat d'exploitation</t>
  </si>
  <si>
    <t>Résultat courant avant impôts</t>
  </si>
  <si>
    <t>Mois 1 (préciser)</t>
  </si>
  <si>
    <t>Stock apporté</t>
  </si>
  <si>
    <t>en % du CA</t>
  </si>
  <si>
    <t>Valeur</t>
  </si>
  <si>
    <t>Avance TVA sur stock initial acheté</t>
  </si>
  <si>
    <t>Aides / subventions</t>
  </si>
  <si>
    <t>Autre matériel de transport</t>
  </si>
  <si>
    <t>Autre matériel industriel/outillage</t>
  </si>
  <si>
    <t xml:space="preserve">Autre </t>
  </si>
  <si>
    <t>D7 à saisir</t>
  </si>
  <si>
    <t>D12 à saisir</t>
  </si>
  <si>
    <t>D25 à saisir</t>
  </si>
  <si>
    <t>Autre véhicule</t>
  </si>
  <si>
    <t>Autre matériel</t>
  </si>
  <si>
    <t>Autre mobilier</t>
  </si>
  <si>
    <t>Les dotations aux amortissements se calculent automatiquement grâce aux colonnes B et C</t>
  </si>
  <si>
    <t>Prêt relais TVA</t>
  </si>
  <si>
    <t>Autres financements</t>
  </si>
  <si>
    <t>Total achats consommés</t>
  </si>
  <si>
    <t>Autofinancement et seuil d'équilibre</t>
  </si>
  <si>
    <r>
      <rPr>
        <sz val="10"/>
        <rFont val="Arial"/>
        <family val="2"/>
      </rPr>
      <t xml:space="preserve">Différence (BESOINS / RESSOURCES) : </t>
    </r>
    <r>
      <rPr>
        <b/>
        <sz val="10"/>
        <rFont val="Arial"/>
        <family val="2"/>
      </rPr>
      <t xml:space="preserve">
</t>
    </r>
    <r>
      <rPr>
        <b/>
        <sz val="12"/>
        <rFont val="Arial"/>
        <family val="2"/>
      </rPr>
      <t>Prêt Initiative Ariège (démarrage)</t>
    </r>
  </si>
  <si>
    <t>Terrains</t>
  </si>
  <si>
    <t>Effectif</t>
  </si>
  <si>
    <t>Une durée d'amortissement est proposée par défaut, mais il vous est possible de la changer</t>
  </si>
  <si>
    <t>Pour remplir le montage financier prévisionnel contenant les formules, vous devrez veiller à respecter l’ordre de saisie suivant au niveau des différents tableaux</t>
  </si>
  <si>
    <t xml:space="preserve">     TVA à modifier si ne convient pas</t>
  </si>
  <si>
    <t>A positionner manuellement :
- Seconde partie de l'ARCE
- Ressources postérieures au démarrage</t>
  </si>
  <si>
    <t>Si la durée de vie ne convient pas, il vous est possible de la changer (colonne C)</t>
  </si>
  <si>
    <t xml:space="preserve">Les dotations aux amortissements se calculent automatiquement grâce aux colonnes B, C, D, E et F
</t>
  </si>
  <si>
    <t>Société:</t>
  </si>
  <si>
    <t>Rachat de parts sociales</t>
  </si>
  <si>
    <t>Plan de financement à utiliser si besoin. Exemple:
- Création d'une holding
- Présence d'une autre société dans le projet</t>
  </si>
  <si>
    <t>Dans le cas d'une autre société faisant partie du projet (holding, société partenaire, …), vous pouvez utiliser le second plan de financement (sans formules) dans le dernier onglet</t>
  </si>
  <si>
    <t>Acquisition de licences, brevets, logiciels</t>
  </si>
  <si>
    <t>Intitulé et lieu du projet :</t>
  </si>
  <si>
    <t>PREVISIONNEL D'ACTIVITE</t>
  </si>
  <si>
    <t>taux de TVA à modifier si il ne convient pas</t>
  </si>
  <si>
    <t>Le calcul de la TVA est automatique, au taux de 20% par défaut (vous pouvez modifier ce taux si besoin)</t>
  </si>
  <si>
    <t>Commencez à compléter les lignes de la colonne « année 1 »</t>
  </si>
  <si>
    <t>Complétez les lignes manquantes qui sont précisées. Pour la gestion de la TVA, vous pouvez modifier les taux si besoin</t>
  </si>
  <si>
    <r>
      <rPr>
        <sz val="12"/>
        <rFont val="Times New Roman"/>
        <family val="1"/>
      </rPr>
      <t xml:space="preserve">                  </t>
    </r>
    <r>
      <rPr>
        <u/>
        <sz val="12"/>
        <rFont val="Arial"/>
        <family val="2"/>
      </rPr>
      <t>BESOIN EN FONDS DE ROULEMENT (BFR)</t>
    </r>
  </si>
  <si>
    <r>
      <rPr>
        <sz val="12"/>
        <rFont val="Times New Roman"/>
        <family val="1"/>
      </rPr>
      <t xml:space="preserve">                  </t>
    </r>
    <r>
      <rPr>
        <u/>
        <sz val="12"/>
        <rFont val="Arial"/>
        <family val="2"/>
      </rPr>
      <t>AUTOFINANCEMENT ET SEUIL D’EQUILIBRE</t>
    </r>
  </si>
  <si>
    <r>
      <rPr>
        <sz val="12"/>
        <rFont val="Times New Roman"/>
        <family val="1"/>
      </rPr>
      <t xml:space="preserve">                  </t>
    </r>
    <r>
      <rPr>
        <u/>
        <sz val="12"/>
        <rFont val="Arial"/>
        <family val="2"/>
      </rPr>
      <t>PLAN DE TRESORERIE</t>
    </r>
  </si>
  <si>
    <r>
      <rPr>
        <sz val="12"/>
        <rFont val="Times New Roman"/>
        <family val="1"/>
      </rPr>
      <t xml:space="preserve">                  </t>
    </r>
    <r>
      <rPr>
        <u/>
        <sz val="12"/>
        <rFont val="Arial"/>
        <family val="2"/>
      </rPr>
      <t>COMPTE DE RESULTAT</t>
    </r>
  </si>
  <si>
    <r>
      <rPr>
        <sz val="12"/>
        <rFont val="Times New Roman"/>
        <family val="1"/>
      </rPr>
      <t xml:space="preserve">                  </t>
    </r>
    <r>
      <rPr>
        <u/>
        <sz val="12"/>
        <rFont val="Arial"/>
        <family val="2"/>
      </rPr>
      <t>PLAN DE FINANCEMENT</t>
    </r>
  </si>
  <si>
    <r>
      <rPr>
        <sz val="12"/>
        <rFont val="Times New Roman"/>
        <family val="1"/>
      </rPr>
      <t xml:space="preserve">                  </t>
    </r>
    <r>
      <rPr>
        <u/>
        <sz val="12"/>
        <rFont val="Arial"/>
        <family val="2"/>
      </rPr>
      <t>IMMOBILISATIONS APPORTEES ET IMMOBILISATIONS A FINANCER</t>
    </r>
  </si>
  <si>
    <t>La majorité des lignes se calcule automatiquement.</t>
  </si>
  <si>
    <r>
      <t xml:space="preserve">                  </t>
    </r>
    <r>
      <rPr>
        <u/>
        <sz val="12"/>
        <rFont val="Arial"/>
        <family val="2"/>
      </rPr>
      <t>CH SALAIRES</t>
    </r>
  </si>
  <si>
    <t>Les commentaires en noir à côté des tableaux sont là pour préciser les cellules qui se calculent automatiquement à partir d'autres onglets</t>
  </si>
  <si>
    <t>Les commentaires en bleu à côté des tableaux sont là pour préciser les cellules à remplir ou bien que vous pouvez modifier si besoin</t>
  </si>
  <si>
    <t>Les frais généraux ont été mensualisés par douzième pour la plupart. Vous pouvez modifier cette règle si elle ne convient pas au projet</t>
  </si>
  <si>
    <t>Prêts d'honneur</t>
  </si>
  <si>
    <t>Donnée récupérée automatiquement de l'onglet "immos à financer"</t>
  </si>
  <si>
    <r>
      <t xml:space="preserve">                  </t>
    </r>
    <r>
      <rPr>
        <u/>
        <sz val="12"/>
        <rFont val="Arial"/>
        <family val="2"/>
      </rPr>
      <t>PAGE DE GARDE</t>
    </r>
  </si>
  <si>
    <r>
      <rPr>
        <sz val="10"/>
        <rFont val="Arial"/>
        <family val="2"/>
      </rPr>
      <t xml:space="preserve">Différence (BESOINS / RESSOURCES) : </t>
    </r>
    <r>
      <rPr>
        <b/>
        <sz val="10"/>
        <rFont val="Arial"/>
        <family val="2"/>
      </rPr>
      <t xml:space="preserve">
</t>
    </r>
    <r>
      <rPr>
        <b/>
        <sz val="12"/>
        <rFont val="Arial"/>
        <family val="2"/>
      </rPr>
      <t>Prêt Initiative Ariège</t>
    </r>
  </si>
  <si>
    <t>Autre immobilisations incorporelles</t>
  </si>
  <si>
    <t>Autres terrains</t>
  </si>
  <si>
    <t>Autres bâtiments</t>
  </si>
  <si>
    <t>Ventes de marchandises</t>
  </si>
  <si>
    <t>Solde de trésorerie</t>
  </si>
  <si>
    <t>Note sur le crédit vendeur :</t>
  </si>
  <si>
    <t>Autre financement (crédit vendeur, …)</t>
  </si>
  <si>
    <t>Cependant il ne faut pas oublier de calculer le remboursement mensuel du crédit vendeur (dans les "remboursements d'emprunts")</t>
  </si>
  <si>
    <t>Il apparaît à la fois dans les encaissements ("autres financements") et dans les décaissements ("investissements réalisés")</t>
  </si>
  <si>
    <t>Prêt relais TVA (capital + intérêts)</t>
  </si>
  <si>
    <t>autres (CICE, …)</t>
  </si>
  <si>
    <r>
      <t xml:space="preserve">Remplissez les tableaux de chaque année concernant les salariés </t>
    </r>
    <r>
      <rPr>
        <u/>
        <sz val="12"/>
        <rFont val="Arial"/>
        <family val="2"/>
      </rPr>
      <t>et</t>
    </r>
    <r>
      <rPr>
        <sz val="12"/>
        <rFont val="Arial"/>
        <family val="2"/>
      </rPr>
      <t xml:space="preserve"> les dirigeants</t>
    </r>
  </si>
  <si>
    <t>La rémunération du dirigeant doit apparaître, même dans le cas d'entreprises individuelles</t>
  </si>
  <si>
    <t>Complétez le nom / prénom du porteur, et l'intitulé de son projet</t>
  </si>
  <si>
    <t>Attention : il y a 2 onglets différents à remplir (immobilisations apportées, et immobilisations à financer)</t>
  </si>
  <si>
    <t>Les cellules "dotation aux amortissements" et "charges de personnel" sont calculées automatiquement lorsque les onglets "immos" et "salaires" sont remplis</t>
  </si>
  <si>
    <t xml:space="preserve">Aide à la réalisation </t>
  </si>
  <si>
    <t>Prénom et NOM(S) :</t>
  </si>
  <si>
    <t>Donnée récupérée automatiquement de l'onglet "BFR"</t>
  </si>
  <si>
    <t>A positionner manuellement. Ecart = décalage entre CA et délais d'encaissement</t>
  </si>
  <si>
    <t>à positionner manuellement: Investissements postérieurs au démarrage</t>
  </si>
  <si>
    <t>Besoin de liquidités initiales</t>
  </si>
  <si>
    <t>Achats consommés (vente de marchandises)</t>
  </si>
  <si>
    <t>Autres ventes de produits</t>
  </si>
  <si>
    <t>Achats consommés (autres ventes produits)</t>
  </si>
  <si>
    <t>Autres</t>
  </si>
  <si>
    <t>Si la durée de vie ne convient pas, il vous est possible de la changer en colonne F
(exemple: immobilisations incorporelles)</t>
  </si>
  <si>
    <t>cf durée du contrat de franchise pour la durée d'amortissement</t>
  </si>
  <si>
    <t>valider le mois de remboursement</t>
  </si>
  <si>
    <t>Vérif sur les frais généraux</t>
  </si>
  <si>
    <t>Remplissez les cellules concernant les remboursement des emprunts (et si besoin, celles des dividendes).</t>
  </si>
  <si>
    <t>Données récupérées automatiquement de l'onglet "calculateur de prêt"</t>
  </si>
  <si>
    <t>si non concerné, ne pas remplir; sinon, écrire "oui" en colonne K</t>
  </si>
  <si>
    <t>Donnée récupérée automatiquement de l'onglet "plan fi"</t>
  </si>
  <si>
    <t>Ne pas rajouter de lignes mais utiliser si besoin les lignes vierges.</t>
  </si>
  <si>
    <t>Le montant du prêt bancaire se remplit automatiquement à partir du plan de financement</t>
  </si>
  <si>
    <r>
      <t xml:space="preserve">                  </t>
    </r>
    <r>
      <rPr>
        <u/>
        <sz val="12"/>
        <rFont val="Arial"/>
        <family val="2"/>
      </rPr>
      <t>CALCULATEUR DE PRÊT</t>
    </r>
  </si>
  <si>
    <t>A saisir le taux d'intérêt du prêt et sa durée</t>
  </si>
  <si>
    <t>A positionner manuellement. Ecart = délais de règlement sur les achats</t>
  </si>
  <si>
    <t>La plupart des cellules du plan de financement se remplissent automatiquement ; les cellules à remplir manuellement sont le besoin de liquidités initiales, le stock initial, et les resources (sauf le crédit-bail qui se reporte automatiquement lorsqu'on l'inscrit dans les immos à financer)</t>
  </si>
  <si>
    <t>Les intérêts d'emprunt sont issus de l'onglet "calculateur de prêt"</t>
  </si>
  <si>
    <t>durée d'amortissement = durée du contrat de franchise</t>
  </si>
  <si>
    <t>VARIATION DU CA</t>
  </si>
  <si>
    <t>A2</t>
  </si>
  <si>
    <t>A3</t>
  </si>
  <si>
    <t>VARIATION DES CHARGES EXTERNES</t>
  </si>
  <si>
    <t>Prêt d'honneur BPI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</si>
</sst>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quot;F&quot;_-;\-* #,##0.00\ &quot;F&quot;_-;_-* &quot;-&quot;??\ &quot;F&quot;_-;_-@_-"/>
    <numFmt numFmtId="165" formatCode="_-* #,##0.00\ _F_-;\-* #,##0.00\ _F_-;_-* &quot;-&quot;??\ _F_-;_-@_-"/>
    <numFmt numFmtId="166" formatCode="#&quot; &quot;##0.00\ [$€-1]"/>
    <numFmt numFmtId="167" formatCode="0.00\ %"/>
    <numFmt numFmtId="168" formatCode="0.0%"/>
    <numFmt numFmtId="169" formatCode="#,##0;[Red]#,##0"/>
    <numFmt numFmtId="170" formatCode="#,##0_ ;[Red]\-#,##0\ "/>
    <numFmt numFmtId="171" formatCode="0;;;@"/>
    <numFmt numFmtId="172" formatCode="_-* #,##0.0\ _F_-;\-* #,##0.0\ _F_-;_-* &quot;-&quot;??\ _F_-;_-@_-"/>
    <numFmt numFmtId="173" formatCode="_-* #,##0\ _F_-;\-* #,##0\ _F_-;_-* &quot;-&quot;??\ _F_-;_-@_-"/>
    <numFmt numFmtId="174" formatCode="0.0"/>
  </numFmts>
  <fonts count="80">
    <font>
      <sz val="12"/>
      <name val="Bodoni"/>
    </font>
    <font>
      <sz val="12"/>
      <name val="Bodoni"/>
    </font>
    <font>
      <b/>
      <sz val="16"/>
      <name val="Arial"/>
      <family val="2"/>
    </font>
    <font>
      <b/>
      <sz val="14"/>
      <name val="Arial"/>
      <family val="2"/>
    </font>
    <font>
      <b/>
      <sz val="12"/>
      <name val="Arial"/>
      <family val="2"/>
    </font>
    <font>
      <sz val="14"/>
      <name val="Arial"/>
      <family val="2"/>
    </font>
    <font>
      <sz val="8"/>
      <name val="Arial"/>
      <family val="2"/>
    </font>
    <font>
      <sz val="11"/>
      <name val="Arial"/>
      <family val="2"/>
    </font>
    <font>
      <sz val="12"/>
      <name val="Arial"/>
      <family val="2"/>
    </font>
    <font>
      <sz val="10"/>
      <name val="Arial"/>
      <family val="2"/>
    </font>
    <font>
      <sz val="14"/>
      <name val="Bodoni"/>
      <family val="1"/>
    </font>
    <font>
      <b/>
      <sz val="14"/>
      <name val="Bodoni"/>
      <family val="1"/>
    </font>
    <font>
      <sz val="13"/>
      <name val="Bodoni"/>
      <family val="1"/>
    </font>
    <font>
      <sz val="18"/>
      <name val="Arial"/>
      <family val="2"/>
    </font>
    <font>
      <b/>
      <sz val="11"/>
      <name val="Arial"/>
      <family val="2"/>
    </font>
    <font>
      <b/>
      <sz val="10"/>
      <name val="Arial"/>
      <family val="2"/>
    </font>
    <font>
      <sz val="10"/>
      <name val="Arial"/>
      <family val="2"/>
    </font>
    <font>
      <sz val="16"/>
      <name val="Arial"/>
      <family val="2"/>
    </font>
    <font>
      <b/>
      <sz val="12"/>
      <name val="Bodoni"/>
      <family val="1"/>
    </font>
    <font>
      <i/>
      <sz val="10"/>
      <name val="Bodoni"/>
      <family val="1"/>
    </font>
    <font>
      <b/>
      <sz val="8"/>
      <name val="Arial"/>
      <family val="2"/>
    </font>
    <font>
      <b/>
      <sz val="18"/>
      <name val="Arial"/>
      <family val="2"/>
    </font>
    <font>
      <b/>
      <sz val="12"/>
      <name val="Bodoni"/>
    </font>
    <font>
      <sz val="16"/>
      <name val="Bodoni"/>
    </font>
    <font>
      <sz val="12"/>
      <name val="Bodoni"/>
    </font>
    <font>
      <sz val="8"/>
      <color indexed="81"/>
      <name val="Tahoma"/>
      <family val="2"/>
    </font>
    <font>
      <sz val="22"/>
      <color indexed="9"/>
      <name val="Arial"/>
      <family val="2"/>
    </font>
    <font>
      <sz val="10"/>
      <color indexed="23"/>
      <name val="Arial"/>
      <family val="2"/>
    </font>
    <font>
      <sz val="9"/>
      <color indexed="23"/>
      <name val="Geneva"/>
    </font>
    <font>
      <sz val="10"/>
      <color indexed="43"/>
      <name val="Arial"/>
      <family val="2"/>
    </font>
    <font>
      <sz val="9"/>
      <color indexed="43"/>
      <name val="Geneva"/>
    </font>
    <font>
      <sz val="9"/>
      <name val="Geneva"/>
    </font>
    <font>
      <b/>
      <sz val="10"/>
      <color indexed="43"/>
      <name val="Arial"/>
      <family val="2"/>
    </font>
    <font>
      <b/>
      <u/>
      <sz val="12"/>
      <name val="Arial"/>
      <family val="2"/>
    </font>
    <font>
      <sz val="8"/>
      <name val="Bodoni"/>
    </font>
    <font>
      <i/>
      <sz val="12"/>
      <name val="Arial"/>
      <family val="2"/>
    </font>
    <font>
      <sz val="12"/>
      <name val="Bodoni"/>
    </font>
    <font>
      <u/>
      <sz val="12"/>
      <name val="Arial"/>
      <family val="2"/>
    </font>
    <font>
      <sz val="12"/>
      <name val="Times New Roman"/>
      <family val="1"/>
    </font>
    <font>
      <b/>
      <sz val="9"/>
      <name val="Arial"/>
      <family val="2"/>
    </font>
    <font>
      <sz val="9"/>
      <name val="Arial"/>
      <family val="2"/>
    </font>
    <font>
      <sz val="10"/>
      <color indexed="10"/>
      <name val="Arial"/>
      <family val="2"/>
    </font>
    <font>
      <sz val="11"/>
      <name val="Bodoni"/>
    </font>
    <font>
      <i/>
      <sz val="9"/>
      <name val="Arial"/>
      <family val="2"/>
    </font>
    <font>
      <b/>
      <sz val="10"/>
      <color indexed="10"/>
      <name val="Arial"/>
      <family val="2"/>
    </font>
    <font>
      <sz val="12"/>
      <color rgb="FFFF0000"/>
      <name val="Arial"/>
      <family val="2"/>
    </font>
    <font>
      <b/>
      <sz val="12"/>
      <color rgb="FFFF0000"/>
      <name val="Arial"/>
      <family val="2"/>
    </font>
    <font>
      <b/>
      <sz val="10"/>
      <color rgb="FFFF0000"/>
      <name val="Arial"/>
      <family val="2"/>
    </font>
    <font>
      <sz val="12"/>
      <color rgb="FF0070C0"/>
      <name val="Arial"/>
      <family val="2"/>
    </font>
    <font>
      <i/>
      <sz val="12"/>
      <color rgb="FFFF0000"/>
      <name val="Arial"/>
      <family val="2"/>
    </font>
    <font>
      <b/>
      <sz val="22"/>
      <color rgb="FFFF0000"/>
      <name val="Bodoni"/>
    </font>
    <font>
      <sz val="12"/>
      <color rgb="FF0070C0"/>
      <name val="Bodoni"/>
    </font>
    <font>
      <sz val="12"/>
      <color rgb="FFFF0000"/>
      <name val="Bodoni"/>
    </font>
    <font>
      <b/>
      <sz val="12"/>
      <color rgb="FFFF0000"/>
      <name val="Bodoni"/>
    </font>
    <font>
      <sz val="10"/>
      <color rgb="FFFF0000"/>
      <name val="Arial"/>
      <family val="2"/>
    </font>
    <font>
      <b/>
      <sz val="16"/>
      <color rgb="FFFF0000"/>
      <name val="Arial"/>
      <family val="2"/>
    </font>
    <font>
      <sz val="13"/>
      <color theme="3"/>
      <name val="Bodoni"/>
    </font>
    <font>
      <b/>
      <sz val="10"/>
      <color theme="1"/>
      <name val="Arial"/>
      <family val="2"/>
    </font>
    <font>
      <sz val="10"/>
      <color theme="1"/>
      <name val="Arial"/>
      <family val="2"/>
    </font>
    <font>
      <b/>
      <sz val="14"/>
      <color rgb="FFFF0000"/>
      <name val="Arial"/>
      <family val="2"/>
    </font>
    <font>
      <b/>
      <sz val="16"/>
      <color rgb="FF0070C0"/>
      <name val="Arial"/>
      <family val="2"/>
    </font>
    <font>
      <i/>
      <sz val="6"/>
      <name val="Arial"/>
      <family val="2"/>
    </font>
    <font>
      <b/>
      <sz val="18"/>
      <color theme="0"/>
      <name val="Arial"/>
      <family val="2"/>
    </font>
    <font>
      <b/>
      <sz val="10"/>
      <color rgb="FF0070C0"/>
      <name val="Arial"/>
      <family val="2"/>
    </font>
    <font>
      <b/>
      <sz val="12"/>
      <color theme="0"/>
      <name val="Bodoni"/>
    </font>
    <font>
      <sz val="12"/>
      <color theme="0"/>
      <name val="Bodoni"/>
    </font>
    <font>
      <b/>
      <sz val="10"/>
      <name val="Bodoni"/>
    </font>
    <font>
      <b/>
      <sz val="11"/>
      <color rgb="FF0070C0"/>
      <name val="Arial"/>
      <family val="2"/>
    </font>
    <font>
      <b/>
      <sz val="12"/>
      <color rgb="FF0070C0"/>
      <name val="Arial"/>
      <family val="2"/>
    </font>
    <font>
      <sz val="13"/>
      <name val="Arial"/>
      <family val="2"/>
    </font>
    <font>
      <b/>
      <u/>
      <sz val="16"/>
      <color theme="0"/>
      <name val="Bodoni"/>
    </font>
    <font>
      <sz val="12"/>
      <name val="Arial"/>
      <family val="1"/>
    </font>
    <font>
      <sz val="12"/>
      <name val="Calibri"/>
      <family val="2"/>
      <scheme val="minor"/>
    </font>
    <font>
      <b/>
      <sz val="16"/>
      <name val="Calibri"/>
      <family val="2"/>
      <scheme val="minor"/>
    </font>
    <font>
      <b/>
      <sz val="12"/>
      <color theme="3"/>
      <name val="Arial"/>
      <family val="2"/>
    </font>
    <font>
      <b/>
      <sz val="11"/>
      <color theme="0"/>
      <name val="Arial"/>
      <family val="2"/>
    </font>
    <font>
      <b/>
      <sz val="12"/>
      <color rgb="FF0070C0"/>
      <name val="Bodoni"/>
    </font>
    <font>
      <b/>
      <i/>
      <sz val="12"/>
      <color rgb="FFFF0000"/>
      <name val="Arial"/>
      <family val="2"/>
    </font>
    <font>
      <b/>
      <sz val="14"/>
      <color theme="0"/>
      <name val="Arial"/>
      <family val="2"/>
    </font>
    <font>
      <sz val="9"/>
      <color rgb="FF0070C0"/>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1"/>
        <bgColor indexed="64"/>
      </patternFill>
    </fill>
    <fill>
      <patternFill patternType="solid">
        <fgColor indexed="61"/>
        <bgColor indexed="64"/>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s>
  <borders count="1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dotted">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dotted">
        <color indexed="64"/>
      </top>
      <bottom/>
      <diagonal/>
    </border>
    <border>
      <left/>
      <right style="thin">
        <color indexed="64"/>
      </right>
      <top/>
      <bottom style="medium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tted">
        <color indexed="64"/>
      </top>
      <bottom style="dotted">
        <color indexed="64"/>
      </bottom>
      <diagonal/>
    </border>
    <border>
      <left style="thin">
        <color indexed="64"/>
      </left>
      <right/>
      <top/>
      <bottom style="thin">
        <color indexed="64"/>
      </bottom>
      <diagonal/>
    </border>
    <border>
      <left/>
      <right style="thin">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diagonalUp="1" diagonalDown="1">
      <left style="thin">
        <color indexed="64"/>
      </left>
      <right style="thin">
        <color indexed="64"/>
      </right>
      <top style="hair">
        <color indexed="64"/>
      </top>
      <bottom/>
      <diagonal style="thin">
        <color indexed="64"/>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dashed">
        <color indexed="64"/>
      </bottom>
      <diagonal/>
    </border>
    <border diagonalUp="1" diagonalDown="1">
      <left/>
      <right style="thin">
        <color indexed="64"/>
      </right>
      <top style="thin">
        <color indexed="64"/>
      </top>
      <bottom style="thin">
        <color indexed="64"/>
      </bottom>
      <diagonal style="thin">
        <color indexed="64"/>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hair">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Dashed">
        <color indexed="64"/>
      </top>
      <bottom style="medium">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style="medium">
        <color theme="3"/>
      </right>
      <top/>
      <bottom style="medium">
        <color theme="3"/>
      </bottom>
      <diagonal/>
    </border>
    <border>
      <left style="medium">
        <color indexed="64"/>
      </left>
      <right style="hair">
        <color indexed="64"/>
      </right>
      <top style="hair">
        <color indexed="64"/>
      </top>
      <bottom style="hair">
        <color indexed="64"/>
      </bottom>
      <diagonal/>
    </border>
    <border>
      <left/>
      <right style="thin">
        <color indexed="64"/>
      </right>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879">
    <xf numFmtId="0" fontId="0" fillId="0" borderId="0" xfId="0"/>
    <xf numFmtId="0" fontId="8" fillId="0" borderId="0" xfId="0" applyFont="1"/>
    <xf numFmtId="0" fontId="8" fillId="0" borderId="0" xfId="0" applyFont="1" applyBorder="1"/>
    <xf numFmtId="0" fontId="7" fillId="0" borderId="0" xfId="0" applyFont="1"/>
    <xf numFmtId="0" fontId="8" fillId="0" borderId="1" xfId="0" applyFont="1" applyBorder="1"/>
    <xf numFmtId="0" fontId="8" fillId="0" borderId="2" xfId="0" applyFont="1" applyBorder="1" applyAlignment="1">
      <alignment vertical="top" wrapText="1"/>
    </xf>
    <xf numFmtId="0" fontId="9" fillId="0" borderId="0" xfId="0" applyFont="1"/>
    <xf numFmtId="0" fontId="15" fillId="0" borderId="3" xfId="0" applyFont="1" applyBorder="1" applyAlignment="1">
      <alignment vertical="top" wrapText="1"/>
    </xf>
    <xf numFmtId="0" fontId="8" fillId="0" borderId="1" xfId="0" applyFont="1" applyBorder="1" applyAlignment="1">
      <alignment horizontal="right"/>
    </xf>
    <xf numFmtId="0" fontId="8" fillId="0" borderId="0" xfId="0" applyFont="1" applyBorder="1" applyAlignment="1">
      <alignment horizontal="right"/>
    </xf>
    <xf numFmtId="0" fontId="8" fillId="0" borderId="0" xfId="0" applyFont="1" applyAlignment="1">
      <alignment horizontal="right"/>
    </xf>
    <xf numFmtId="0" fontId="8" fillId="0" borderId="0" xfId="0" applyFont="1" applyAlignment="1">
      <alignment horizontal="center"/>
    </xf>
    <xf numFmtId="0" fontId="20" fillId="0" borderId="0" xfId="0" applyFont="1" applyAlignment="1">
      <alignment horizontal="center" vertical="center" wrapText="1"/>
    </xf>
    <xf numFmtId="0" fontId="0" fillId="0" borderId="0" xfId="0" applyBorder="1" applyAlignment="1">
      <alignment horizontal="center" vertical="center"/>
    </xf>
    <xf numFmtId="0" fontId="8" fillId="0" borderId="0" xfId="0" applyFont="1" applyFill="1"/>
    <xf numFmtId="0" fontId="13" fillId="0" borderId="0" xfId="0" applyFont="1" applyBorder="1" applyAlignment="1">
      <alignment horizontal="center" vertical="center"/>
    </xf>
    <xf numFmtId="0" fontId="16" fillId="0" borderId="0" xfId="0" applyFont="1" applyProtection="1"/>
    <xf numFmtId="0" fontId="16" fillId="0" borderId="0" xfId="0" applyFont="1" applyAlignment="1" applyProtection="1">
      <alignment horizontal="center"/>
    </xf>
    <xf numFmtId="0" fontId="16" fillId="0" borderId="0" xfId="0" quotePrefix="1" applyFont="1" applyProtection="1"/>
    <xf numFmtId="0" fontId="16" fillId="0" borderId="0" xfId="0" applyFont="1" applyBorder="1" applyProtection="1"/>
    <xf numFmtId="0" fontId="16" fillId="2" borderId="4" xfId="0" applyFont="1" applyFill="1" applyBorder="1" applyProtection="1">
      <protection locked="0"/>
    </xf>
    <xf numFmtId="0" fontId="16" fillId="2" borderId="5" xfId="0" applyFont="1" applyFill="1" applyBorder="1" applyProtection="1">
      <protection locked="0"/>
    </xf>
    <xf numFmtId="0" fontId="16" fillId="3" borderId="6" xfId="0" applyFont="1" applyFill="1" applyBorder="1" applyProtection="1"/>
    <xf numFmtId="166" fontId="16" fillId="3" borderId="4" xfId="2" applyNumberFormat="1" applyFont="1" applyFill="1" applyBorder="1" applyAlignment="1" applyProtection="1"/>
    <xf numFmtId="166" fontId="16" fillId="3" borderId="5" xfId="0" applyNumberFormat="1" applyFont="1" applyFill="1" applyBorder="1" applyAlignment="1" applyProtection="1"/>
    <xf numFmtId="166" fontId="16" fillId="3" borderId="6" xfId="0" applyNumberFormat="1" applyFont="1" applyFill="1" applyBorder="1" applyAlignment="1" applyProtection="1"/>
    <xf numFmtId="0" fontId="32" fillId="4" borderId="7" xfId="0" applyFont="1" applyFill="1" applyBorder="1" applyAlignment="1" applyProtection="1">
      <alignment horizontal="center" vertical="center" wrapText="1"/>
    </xf>
    <xf numFmtId="166" fontId="32" fillId="4" borderId="8" xfId="0" applyNumberFormat="1" applyFont="1" applyFill="1" applyBorder="1" applyAlignment="1" applyProtection="1">
      <alignment horizontal="center" vertical="center" wrapText="1"/>
    </xf>
    <xf numFmtId="166" fontId="32" fillId="4" borderId="4" xfId="0" applyNumberFormat="1" applyFont="1" applyFill="1" applyBorder="1" applyAlignment="1" applyProtection="1">
      <alignment horizontal="center" vertical="center" wrapText="1"/>
    </xf>
    <xf numFmtId="0" fontId="16" fillId="3" borderId="9" xfId="0" applyFont="1" applyFill="1" applyBorder="1" applyAlignment="1" applyProtection="1">
      <alignment horizontal="center"/>
    </xf>
    <xf numFmtId="166" fontId="16" fillId="3" borderId="3" xfId="0" applyNumberFormat="1" applyFont="1" applyFill="1" applyBorder="1" applyProtection="1"/>
    <xf numFmtId="166" fontId="16" fillId="3" borderId="5" xfId="0" applyNumberFormat="1" applyFont="1" applyFill="1" applyBorder="1" applyProtection="1"/>
    <xf numFmtId="0" fontId="16" fillId="3" borderId="10" xfId="0" applyFont="1" applyFill="1" applyBorder="1" applyAlignment="1" applyProtection="1">
      <alignment horizontal="center"/>
    </xf>
    <xf numFmtId="166" fontId="16" fillId="3" borderId="11" xfId="0" applyNumberFormat="1" applyFont="1" applyFill="1" applyBorder="1" applyProtection="1"/>
    <xf numFmtId="166" fontId="16" fillId="3" borderId="6" xfId="0" applyNumberFormat="1" applyFont="1" applyFill="1" applyBorder="1" applyProtection="1"/>
    <xf numFmtId="166" fontId="16" fillId="0" borderId="0" xfId="0" applyNumberFormat="1" applyFont="1" applyProtection="1"/>
    <xf numFmtId="0" fontId="9" fillId="0" borderId="2" xfId="0" applyFont="1" applyBorder="1" applyAlignment="1" applyProtection="1">
      <alignment horizontal="right" vertical="top" wrapText="1"/>
      <protection locked="0"/>
    </xf>
    <xf numFmtId="0" fontId="9" fillId="0" borderId="12" xfId="0" applyFont="1" applyBorder="1" applyAlignment="1" applyProtection="1">
      <alignment horizontal="right" vertical="top" wrapText="1"/>
      <protection locked="0"/>
    </xf>
    <xf numFmtId="0" fontId="8" fillId="0" borderId="15" xfId="0" applyFont="1" applyBorder="1" applyAlignment="1" applyProtection="1">
      <alignment vertical="top" wrapText="1"/>
      <protection locked="0"/>
    </xf>
    <xf numFmtId="0" fontId="9" fillId="0" borderId="16" xfId="0" applyFont="1" applyBorder="1" applyAlignment="1" applyProtection="1">
      <alignment horizontal="right" vertical="top" wrapText="1"/>
      <protection locked="0"/>
    </xf>
    <xf numFmtId="0" fontId="9" fillId="0" borderId="15" xfId="0" applyFont="1" applyBorder="1" applyAlignment="1" applyProtection="1">
      <alignment horizontal="right" vertical="top" wrapText="1"/>
      <protection locked="0"/>
    </xf>
    <xf numFmtId="0" fontId="9" fillId="0" borderId="17" xfId="0" applyFont="1" applyBorder="1" applyAlignment="1" applyProtection="1">
      <alignment horizontal="right" vertical="top" wrapText="1"/>
      <protection locked="0"/>
    </xf>
    <xf numFmtId="0" fontId="14" fillId="0" borderId="0" xfId="0" applyFont="1" applyAlignment="1">
      <alignment horizontal="center"/>
    </xf>
    <xf numFmtId="0" fontId="6" fillId="0" borderId="0" xfId="0" applyFont="1" applyAlignment="1">
      <alignment horizontal="center"/>
    </xf>
    <xf numFmtId="0" fontId="33" fillId="0" borderId="0" xfId="0" applyFont="1" applyAlignment="1">
      <alignment horizontal="center"/>
    </xf>
    <xf numFmtId="0" fontId="36" fillId="0" borderId="0" xfId="0" applyFont="1"/>
    <xf numFmtId="0" fontId="35" fillId="0" borderId="0" xfId="0" applyFont="1"/>
    <xf numFmtId="0" fontId="8" fillId="0" borderId="0" xfId="0" applyFont="1" applyAlignment="1">
      <alignment horizontal="left" indent="2"/>
    </xf>
    <xf numFmtId="0" fontId="24" fillId="0" borderId="0" xfId="0" applyFont="1"/>
    <xf numFmtId="0" fontId="8" fillId="0" borderId="0" xfId="0" applyFont="1" applyAlignment="1">
      <alignment horizontal="justify"/>
    </xf>
    <xf numFmtId="0" fontId="35" fillId="0" borderId="0" xfId="0" applyFont="1" applyAlignment="1">
      <alignment horizontal="justify"/>
    </xf>
    <xf numFmtId="0" fontId="45" fillId="0" borderId="0" xfId="0" applyFont="1"/>
    <xf numFmtId="0" fontId="14" fillId="0" borderId="0" xfId="0" applyFont="1" applyAlignment="1">
      <alignment vertical="center"/>
    </xf>
    <xf numFmtId="0" fontId="4" fillId="0" borderId="0" xfId="0" applyFont="1" applyBorder="1" applyAlignment="1">
      <alignment horizontal="right"/>
    </xf>
    <xf numFmtId="0" fontId="4" fillId="0" borderId="0" xfId="0" applyFont="1" applyBorder="1" applyAlignment="1">
      <alignment horizontal="left"/>
    </xf>
    <xf numFmtId="0" fontId="8" fillId="0" borderId="0" xfId="0" applyFont="1" applyBorder="1" applyAlignment="1">
      <alignment vertical="center"/>
    </xf>
    <xf numFmtId="3" fontId="8" fillId="0" borderId="0" xfId="0" applyNumberFormat="1" applyFont="1"/>
    <xf numFmtId="0" fontId="4" fillId="0" borderId="0" xfId="0" applyFont="1"/>
    <xf numFmtId="0" fontId="39" fillId="0" borderId="0" xfId="0" applyFont="1" applyBorder="1" applyAlignment="1">
      <alignment horizontal="center"/>
    </xf>
    <xf numFmtId="0" fontId="39" fillId="0" borderId="1" xfId="0" applyFont="1" applyBorder="1" applyAlignment="1">
      <alignment horizontal="center"/>
    </xf>
    <xf numFmtId="0" fontId="39" fillId="0" borderId="0" xfId="0" applyFont="1" applyAlignment="1">
      <alignment horizontal="center"/>
    </xf>
    <xf numFmtId="0" fontId="15" fillId="0" borderId="0" xfId="0" applyFont="1" applyAlignment="1">
      <alignment vertical="center"/>
    </xf>
    <xf numFmtId="0" fontId="9" fillId="0" borderId="3" xfId="0" applyFont="1" applyBorder="1" applyAlignment="1">
      <alignment vertical="top" wrapText="1"/>
    </xf>
    <xf numFmtId="0" fontId="15" fillId="0" borderId="0" xfId="0" applyFont="1"/>
    <xf numFmtId="0" fontId="46" fillId="0" borderId="3" xfId="0" applyFont="1" applyBorder="1" applyAlignment="1">
      <alignment horizontal="center"/>
    </xf>
    <xf numFmtId="0" fontId="46" fillId="0" borderId="0" xfId="0" applyFont="1"/>
    <xf numFmtId="0" fontId="15" fillId="0" borderId="0" xfId="0" applyFont="1" applyFill="1" applyBorder="1"/>
    <xf numFmtId="0" fontId="48" fillId="0" borderId="0" xfId="0" applyFont="1"/>
    <xf numFmtId="0" fontId="50" fillId="0" borderId="0" xfId="0" applyFont="1"/>
    <xf numFmtId="3" fontId="8" fillId="0" borderId="0" xfId="0" applyNumberFormat="1" applyFont="1" applyBorder="1" applyAlignment="1">
      <alignment horizontal="right"/>
    </xf>
    <xf numFmtId="0" fontId="2" fillId="0" borderId="0" xfId="0" applyFont="1" applyFill="1" applyProtection="1"/>
    <xf numFmtId="0" fontId="2" fillId="0" borderId="0" xfId="0" applyFont="1" applyFill="1" applyBorder="1" applyAlignment="1" applyProtection="1">
      <alignment horizontal="right"/>
    </xf>
    <xf numFmtId="0" fontId="2" fillId="0" borderId="0" xfId="0" applyFont="1" applyFill="1" applyBorder="1" applyProtection="1"/>
    <xf numFmtId="0" fontId="8" fillId="0" borderId="0" xfId="0" applyFont="1" applyFill="1" applyProtection="1"/>
    <xf numFmtId="0" fontId="8" fillId="0" borderId="0" xfId="0" applyFont="1" applyFill="1" applyBorder="1" applyProtection="1"/>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4" fillId="0" borderId="0" xfId="0" applyFont="1" applyFill="1" applyProtection="1"/>
    <xf numFmtId="0" fontId="14" fillId="0" borderId="0" xfId="0" applyFont="1" applyFill="1" applyProtection="1"/>
    <xf numFmtId="0" fontId="9" fillId="0" borderId="0" xfId="0"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4" fillId="0" borderId="0" xfId="0" applyFont="1" applyFill="1" applyBorder="1" applyProtection="1"/>
    <xf numFmtId="0" fontId="51" fillId="0" borderId="0" xfId="0" applyFont="1"/>
    <xf numFmtId="0" fontId="10" fillId="0" borderId="0" xfId="0" applyFont="1" applyProtection="1"/>
    <xf numFmtId="0" fontId="5" fillId="0" borderId="0" xfId="0" applyFont="1" applyProtection="1"/>
    <xf numFmtId="0" fontId="5" fillId="0" borderId="0" xfId="0" applyFont="1" applyBorder="1" applyAlignment="1" applyProtection="1">
      <alignment horizontal="center" vertical="center"/>
    </xf>
    <xf numFmtId="0" fontId="4" fillId="0" borderId="21" xfId="0" applyFont="1" applyBorder="1" applyProtection="1"/>
    <xf numFmtId="0" fontId="10" fillId="0" borderId="0" xfId="0" applyFont="1" applyBorder="1" applyProtection="1"/>
    <xf numFmtId="3" fontId="4" fillId="0" borderId="21" xfId="0" applyNumberFormat="1" applyFont="1" applyBorder="1" applyProtection="1"/>
    <xf numFmtId="3" fontId="4" fillId="0" borderId="24" xfId="0" applyNumberFormat="1" applyFont="1" applyBorder="1" applyProtection="1"/>
    <xf numFmtId="0" fontId="12" fillId="0" borderId="0" xfId="0" applyFont="1" applyProtection="1"/>
    <xf numFmtId="3" fontId="4" fillId="0" borderId="20" xfId="0" applyNumberFormat="1" applyFont="1" applyBorder="1" applyAlignment="1" applyProtection="1">
      <alignment horizontal="center" vertical="center"/>
    </xf>
    <xf numFmtId="0" fontId="10" fillId="0" borderId="0" xfId="0" applyFont="1" applyAlignment="1" applyProtection="1">
      <alignment vertical="center"/>
    </xf>
    <xf numFmtId="3" fontId="11" fillId="0" borderId="1" xfId="0" applyNumberFormat="1" applyFont="1" applyBorder="1" applyAlignment="1" applyProtection="1">
      <alignment horizontal="right"/>
    </xf>
    <xf numFmtId="3" fontId="11" fillId="0" borderId="1" xfId="0" applyNumberFormat="1" applyFont="1" applyBorder="1" applyAlignment="1" applyProtection="1">
      <alignment horizontal="center"/>
    </xf>
    <xf numFmtId="3" fontId="10" fillId="0" borderId="1" xfId="0" applyNumberFormat="1" applyFont="1" applyBorder="1" applyProtection="1"/>
    <xf numFmtId="0" fontId="12" fillId="0" borderId="0" xfId="0" applyFont="1" applyAlignment="1" applyProtection="1">
      <alignment vertical="center"/>
    </xf>
    <xf numFmtId="3" fontId="4" fillId="0" borderId="30" xfId="0" applyNumberFormat="1" applyFont="1" applyBorder="1" applyAlignment="1" applyProtection="1">
      <alignment horizontal="center" vertical="center"/>
    </xf>
    <xf numFmtId="0" fontId="8" fillId="0" borderId="0" xfId="0" applyFont="1" applyBorder="1" applyProtection="1"/>
    <xf numFmtId="0" fontId="11" fillId="0" borderId="0" xfId="0" applyFont="1" applyBorder="1" applyProtection="1"/>
    <xf numFmtId="0" fontId="11" fillId="0" borderId="0" xfId="0" applyFont="1" applyProtection="1"/>
    <xf numFmtId="0" fontId="5" fillId="0" borderId="0" xfId="0" applyFont="1" applyAlignment="1" applyProtection="1">
      <alignment vertical="center"/>
    </xf>
    <xf numFmtId="3" fontId="4" fillId="0" borderId="0" xfId="0" applyNumberFormat="1" applyFont="1" applyBorder="1" applyAlignment="1" applyProtection="1">
      <alignment horizontal="center" vertical="center"/>
    </xf>
    <xf numFmtId="3" fontId="4"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5" fillId="0" borderId="0" xfId="0" applyFont="1" applyFill="1" applyProtection="1"/>
    <xf numFmtId="0" fontId="8" fillId="0" borderId="0" xfId="0" applyFont="1" applyFill="1" applyAlignment="1">
      <alignment horizontal="center"/>
    </xf>
    <xf numFmtId="0" fontId="0" fillId="0" borderId="0" xfId="0" applyProtection="1"/>
    <xf numFmtId="0" fontId="4" fillId="0" borderId="31" xfId="0" applyFont="1" applyBorder="1" applyAlignment="1" applyProtection="1">
      <alignment horizontal="center"/>
    </xf>
    <xf numFmtId="0" fontId="22" fillId="0" borderId="0" xfId="0" applyFont="1" applyProtection="1"/>
    <xf numFmtId="0" fontId="53" fillId="0" borderId="0" xfId="0" applyFont="1" applyProtection="1"/>
    <xf numFmtId="3" fontId="0" fillId="0" borderId="0" xfId="0" applyNumberFormat="1" applyProtection="1"/>
    <xf numFmtId="3" fontId="0" fillId="0" borderId="0" xfId="0" applyNumberFormat="1" applyAlignment="1" applyProtection="1">
      <alignment vertical="center"/>
    </xf>
    <xf numFmtId="0" fontId="0" fillId="0" borderId="0" xfId="0" applyAlignment="1" applyProtection="1">
      <alignment vertical="center"/>
    </xf>
    <xf numFmtId="0" fontId="52" fillId="0" borderId="0" xfId="0" applyFont="1" applyProtection="1">
      <protection locked="0"/>
    </xf>
    <xf numFmtId="0" fontId="53" fillId="0" borderId="0" xfId="0" applyFont="1" applyProtection="1">
      <protection locked="0"/>
    </xf>
    <xf numFmtId="3" fontId="52" fillId="0" borderId="0" xfId="0" applyNumberFormat="1" applyFont="1" applyProtection="1">
      <protection locked="0"/>
    </xf>
    <xf numFmtId="3" fontId="52" fillId="0" borderId="0" xfId="0" applyNumberFormat="1" applyFont="1" applyAlignment="1" applyProtection="1">
      <alignment vertical="center"/>
      <protection locked="0"/>
    </xf>
    <xf numFmtId="3" fontId="52" fillId="0" borderId="0" xfId="0" applyNumberFormat="1" applyFont="1" applyAlignment="1" applyProtection="1">
      <alignment horizontal="center"/>
      <protection locked="0"/>
    </xf>
    <xf numFmtId="0" fontId="8" fillId="6" borderId="24" xfId="0" applyFont="1" applyFill="1" applyBorder="1" applyAlignment="1">
      <alignment horizontal="center"/>
    </xf>
    <xf numFmtId="0" fontId="14" fillId="6" borderId="3" xfId="0" applyFont="1" applyFill="1" applyBorder="1" applyAlignment="1">
      <alignment horizontal="right" vertical="center" wrapText="1"/>
    </xf>
    <xf numFmtId="0" fontId="15" fillId="6" borderId="3" xfId="0" applyFont="1" applyFill="1" applyBorder="1" applyAlignment="1">
      <alignment horizontal="center" vertical="center" wrapText="1"/>
    </xf>
    <xf numFmtId="3" fontId="4" fillId="0" borderId="20" xfId="0" applyNumberFormat="1" applyFont="1" applyFill="1" applyBorder="1" applyAlignment="1" applyProtection="1">
      <alignment horizontal="center" vertical="center"/>
    </xf>
    <xf numFmtId="0" fontId="14" fillId="6" borderId="31" xfId="0" applyFont="1" applyFill="1" applyBorder="1" applyAlignment="1" applyProtection="1">
      <alignment horizontal="center" vertical="center" wrapText="1"/>
    </xf>
    <xf numFmtId="0" fontId="15" fillId="6" borderId="32" xfId="0" applyFont="1" applyFill="1" applyBorder="1" applyAlignment="1" applyProtection="1">
      <alignment horizontal="center"/>
    </xf>
    <xf numFmtId="3" fontId="22" fillId="0" borderId="0" xfId="0" applyNumberFormat="1" applyFont="1" applyAlignment="1" applyProtection="1">
      <alignment vertical="center"/>
    </xf>
    <xf numFmtId="3" fontId="53" fillId="0" borderId="0" xfId="0" applyNumberFormat="1" applyFont="1" applyAlignment="1" applyProtection="1">
      <alignment vertical="center"/>
      <protection locked="0"/>
    </xf>
    <xf numFmtId="0" fontId="22" fillId="0" borderId="0" xfId="0" applyFont="1" applyAlignment="1" applyProtection="1">
      <alignment vertical="center"/>
    </xf>
    <xf numFmtId="0" fontId="14" fillId="6" borderId="31" xfId="0" applyFont="1" applyFill="1" applyBorder="1" applyAlignment="1" applyProtection="1">
      <alignment horizontal="center" vertical="center"/>
    </xf>
    <xf numFmtId="0" fontId="14" fillId="6" borderId="31" xfId="0" applyFont="1" applyFill="1" applyBorder="1" applyAlignment="1" applyProtection="1">
      <alignment horizontal="right" vertical="center" wrapText="1"/>
    </xf>
    <xf numFmtId="3" fontId="22" fillId="0" borderId="0" xfId="0" applyNumberFormat="1" applyFont="1" applyAlignment="1" applyProtection="1">
      <alignment horizontal="right" vertical="center"/>
    </xf>
    <xf numFmtId="3" fontId="53" fillId="0" borderId="0" xfId="0" applyNumberFormat="1" applyFont="1" applyAlignment="1" applyProtection="1">
      <alignment horizontal="right" vertical="center"/>
      <protection locked="0"/>
    </xf>
    <xf numFmtId="0" fontId="22" fillId="0" borderId="0" xfId="0" applyFont="1" applyAlignment="1" applyProtection="1">
      <alignment horizontal="right" vertical="center"/>
    </xf>
    <xf numFmtId="3" fontId="0" fillId="0" borderId="0" xfId="0" applyNumberFormat="1" applyAlignment="1" applyProtection="1">
      <alignment horizontal="right" vertical="center"/>
    </xf>
    <xf numFmtId="3" fontId="52" fillId="0" borderId="0" xfId="0" applyNumberFormat="1" applyFont="1" applyAlignment="1" applyProtection="1">
      <alignment horizontal="right" vertical="center"/>
      <protection locked="0"/>
    </xf>
    <xf numFmtId="0" fontId="0" fillId="0" borderId="0" xfId="0" applyAlignment="1" applyProtection="1">
      <alignment horizontal="right" vertical="center"/>
    </xf>
    <xf numFmtId="0" fontId="9" fillId="0" borderId="0" xfId="0" applyFont="1" applyFill="1" applyProtection="1"/>
    <xf numFmtId="0" fontId="15" fillId="0" borderId="0" xfId="0" applyFont="1" applyAlignment="1" applyProtection="1">
      <alignment vertical="center"/>
    </xf>
    <xf numFmtId="0" fontId="4" fillId="0" borderId="21" xfId="0" applyFont="1" applyBorder="1" applyProtection="1">
      <protection locked="0"/>
    </xf>
    <xf numFmtId="0" fontId="9" fillId="0" borderId="21" xfId="0" applyFont="1" applyBorder="1" applyAlignment="1" applyProtection="1">
      <alignment horizontal="right"/>
      <protection locked="0"/>
    </xf>
    <xf numFmtId="3" fontId="9" fillId="0" borderId="21" xfId="0" applyNumberFormat="1" applyFont="1" applyBorder="1" applyProtection="1">
      <protection locked="0"/>
    </xf>
    <xf numFmtId="3" fontId="4" fillId="0" borderId="24" xfId="0" applyNumberFormat="1" applyFont="1" applyBorder="1" applyProtection="1">
      <protection locked="0"/>
    </xf>
    <xf numFmtId="3" fontId="9" fillId="0" borderId="21" xfId="0" applyNumberFormat="1" applyFont="1" applyBorder="1" applyAlignment="1" applyProtection="1">
      <alignment horizontal="right"/>
      <protection locked="0"/>
    </xf>
    <xf numFmtId="3" fontId="4" fillId="0" borderId="21" xfId="0" applyNumberFormat="1" applyFont="1" applyBorder="1" applyProtection="1">
      <protection locked="0"/>
    </xf>
    <xf numFmtId="0" fontId="9" fillId="0" borderId="33" xfId="0" applyFont="1" applyBorder="1" applyAlignment="1" applyProtection="1">
      <protection locked="0"/>
    </xf>
    <xf numFmtId="0" fontId="9" fillId="0" borderId="34" xfId="0" applyFont="1" applyBorder="1" applyProtection="1">
      <protection locked="0"/>
    </xf>
    <xf numFmtId="0" fontId="14" fillId="0" borderId="35" xfId="0" applyFont="1" applyBorder="1" applyAlignment="1" applyProtection="1">
      <alignment wrapText="1"/>
      <protection locked="0"/>
    </xf>
    <xf numFmtId="0" fontId="9" fillId="0" borderId="35" xfId="0" applyFont="1" applyBorder="1" applyAlignment="1" applyProtection="1">
      <alignment horizontal="right"/>
      <protection locked="0"/>
    </xf>
    <xf numFmtId="0" fontId="9" fillId="0" borderId="35" xfId="0" applyFont="1" applyFill="1" applyBorder="1" applyAlignment="1" applyProtection="1">
      <alignment horizontal="right"/>
      <protection locked="0"/>
    </xf>
    <xf numFmtId="0" fontId="14" fillId="0" borderId="36" xfId="0" applyFont="1" applyBorder="1" applyAlignment="1" applyProtection="1">
      <alignment wrapText="1"/>
      <protection locked="0"/>
    </xf>
    <xf numFmtId="167" fontId="9" fillId="2" borderId="6" xfId="0" applyNumberFormat="1" applyFont="1" applyFill="1" applyBorder="1" applyAlignment="1" applyProtection="1">
      <protection locked="0"/>
    </xf>
    <xf numFmtId="0" fontId="2" fillId="0" borderId="0" xfId="0" applyFont="1" applyFill="1" applyBorder="1" applyProtection="1">
      <protection locked="0"/>
    </xf>
    <xf numFmtId="0" fontId="55" fillId="0" borderId="0" xfId="0" applyFont="1" applyFill="1" applyBorder="1" applyProtection="1">
      <protection locked="0"/>
    </xf>
    <xf numFmtId="0" fontId="0" fillId="0" borderId="0" xfId="0" applyFont="1"/>
    <xf numFmtId="0" fontId="56" fillId="0" borderId="0" xfId="0" applyFont="1" applyFill="1" applyProtection="1">
      <protection locked="0"/>
    </xf>
    <xf numFmtId="0" fontId="9" fillId="0" borderId="0" xfId="0" applyFont="1" applyFill="1"/>
    <xf numFmtId="0" fontId="11" fillId="0" borderId="0" xfId="0" applyFont="1" applyFill="1" applyProtection="1"/>
    <xf numFmtId="3" fontId="8" fillId="0" borderId="19" xfId="0" applyNumberFormat="1" applyFont="1" applyBorder="1" applyAlignment="1" applyProtection="1">
      <alignment horizontal="center" vertical="center"/>
    </xf>
    <xf numFmtId="0" fontId="5" fillId="0" borderId="0" xfId="0" applyFont="1" applyBorder="1" applyProtection="1"/>
    <xf numFmtId="3" fontId="0" fillId="0" borderId="0" xfId="0" quotePrefix="1" applyNumberFormat="1" applyProtection="1"/>
    <xf numFmtId="0" fontId="8" fillId="0" borderId="0" xfId="0" applyFont="1" applyBorder="1" applyAlignment="1">
      <alignment horizontal="center"/>
    </xf>
    <xf numFmtId="9" fontId="40" fillId="0" borderId="2" xfId="0" applyNumberFormat="1" applyFont="1" applyBorder="1" applyAlignment="1" applyProtection="1">
      <alignment horizontal="center" vertical="top" wrapText="1"/>
    </xf>
    <xf numFmtId="3" fontId="46" fillId="0" borderId="20" xfId="0" applyNumberFormat="1" applyFont="1" applyBorder="1" applyAlignment="1">
      <alignment horizontal="center"/>
    </xf>
    <xf numFmtId="9" fontId="39" fillId="6" borderId="3" xfId="3" applyFont="1" applyFill="1" applyBorder="1" applyAlignment="1" applyProtection="1">
      <alignment horizontal="center" vertical="center" wrapText="1"/>
    </xf>
    <xf numFmtId="9" fontId="40" fillId="0" borderId="14" xfId="0" applyNumberFormat="1" applyFont="1" applyBorder="1" applyAlignment="1" applyProtection="1">
      <alignment horizontal="center" vertical="top" wrapText="1"/>
    </xf>
    <xf numFmtId="9" fontId="39" fillId="0" borderId="3" xfId="3" applyFont="1" applyBorder="1" applyAlignment="1" applyProtection="1">
      <alignment horizontal="center" vertical="top" wrapText="1"/>
    </xf>
    <xf numFmtId="9" fontId="40" fillId="0" borderId="16" xfId="3" applyFont="1" applyBorder="1" applyAlignment="1" applyProtection="1">
      <alignment horizontal="center" vertical="top" wrapText="1"/>
    </xf>
    <xf numFmtId="9" fontId="39" fillId="0" borderId="37" xfId="0" applyNumberFormat="1" applyFont="1" applyBorder="1" applyAlignment="1" applyProtection="1">
      <alignment horizontal="center" vertical="top" wrapText="1"/>
    </xf>
    <xf numFmtId="9" fontId="39" fillId="0" borderId="3" xfId="0" applyNumberFormat="1" applyFont="1" applyBorder="1" applyAlignment="1" applyProtection="1">
      <alignment horizontal="center" vertical="top" wrapText="1"/>
    </xf>
    <xf numFmtId="9" fontId="40" fillId="0" borderId="16" xfId="3" applyFont="1" applyFill="1" applyBorder="1" applyAlignment="1" applyProtection="1">
      <alignment horizontal="center" vertical="top" wrapText="1"/>
    </xf>
    <xf numFmtId="9" fontId="40" fillId="0" borderId="17" xfId="0" applyNumberFormat="1" applyFont="1" applyBorder="1" applyAlignment="1" applyProtection="1">
      <alignment horizontal="center" vertical="top" wrapText="1"/>
    </xf>
    <xf numFmtId="0" fontId="4" fillId="0" borderId="37" xfId="0" applyFont="1" applyFill="1" applyBorder="1" applyAlignment="1" applyProtection="1">
      <alignment horizontal="right" vertical="center" wrapText="1"/>
    </xf>
    <xf numFmtId="0" fontId="4" fillId="0" borderId="28" xfId="0" applyFont="1" applyFill="1" applyBorder="1" applyAlignment="1" applyProtection="1">
      <alignment horizontal="right" vertical="center" wrapText="1"/>
    </xf>
    <xf numFmtId="0" fontId="4" fillId="0" borderId="28" xfId="0" applyFont="1" applyFill="1" applyBorder="1" applyAlignment="1" applyProtection="1">
      <alignment horizontal="center" vertical="center" wrapText="1"/>
    </xf>
    <xf numFmtId="14" fontId="15" fillId="0" borderId="0" xfId="0" applyNumberFormat="1" applyFont="1" applyFill="1" applyProtection="1"/>
    <xf numFmtId="0" fontId="15" fillId="0" borderId="0" xfId="0" applyFont="1" applyFill="1" applyProtection="1"/>
    <xf numFmtId="14" fontId="15" fillId="0" borderId="0" xfId="0" applyNumberFormat="1" applyFont="1" applyFill="1" applyBorder="1" applyProtection="1"/>
    <xf numFmtId="0" fontId="15" fillId="0" borderId="0" xfId="0" applyFont="1" applyFill="1" applyBorder="1" applyProtection="1"/>
    <xf numFmtId="9" fontId="9" fillId="0" borderId="0" xfId="3" applyFont="1" applyFill="1" applyProtection="1"/>
    <xf numFmtId="0" fontId="9" fillId="0" borderId="0" xfId="0" applyFont="1" applyFill="1" applyBorder="1" applyProtection="1"/>
    <xf numFmtId="0" fontId="3" fillId="0" borderId="0" xfId="0" applyFont="1" applyBorder="1" applyAlignment="1" applyProtection="1">
      <alignment horizontal="center" vertical="center"/>
    </xf>
    <xf numFmtId="3" fontId="8" fillId="0" borderId="0" xfId="0" applyNumberFormat="1" applyFont="1" applyBorder="1"/>
    <xf numFmtId="0" fontId="43" fillId="0" borderId="0" xfId="0" applyFont="1" applyFill="1" applyProtection="1"/>
    <xf numFmtId="0" fontId="14" fillId="6"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3" fontId="7" fillId="6" borderId="8" xfId="0" applyNumberFormat="1" applyFont="1" applyFill="1" applyBorder="1" applyAlignment="1">
      <alignment horizontal="center" vertical="center" wrapText="1"/>
    </xf>
    <xf numFmtId="3" fontId="7" fillId="6" borderId="4" xfId="0" applyNumberFormat="1"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Font="1" applyBorder="1" applyProtection="1">
      <protection locked="0"/>
    </xf>
    <xf numFmtId="0" fontId="7" fillId="0" borderId="12" xfId="0" applyFont="1" applyBorder="1" applyProtection="1">
      <protection locked="0"/>
    </xf>
    <xf numFmtId="0" fontId="7" fillId="0" borderId="13" xfId="0" applyFont="1" applyBorder="1" applyProtection="1">
      <protection locked="0"/>
    </xf>
    <xf numFmtId="3" fontId="7" fillId="6" borderId="3" xfId="0" applyNumberFormat="1" applyFont="1" applyFill="1" applyBorder="1" applyAlignment="1">
      <alignment horizontal="center" vertical="center" wrapText="1"/>
    </xf>
    <xf numFmtId="3" fontId="7" fillId="6" borderId="5" xfId="0" applyNumberFormat="1" applyFont="1" applyFill="1" applyBorder="1" applyAlignment="1">
      <alignment horizontal="center" vertical="center" wrapText="1"/>
    </xf>
    <xf numFmtId="3" fontId="7" fillId="0" borderId="15" xfId="0" applyNumberFormat="1" applyFont="1" applyFill="1" applyBorder="1" applyAlignment="1" applyProtection="1">
      <alignment horizontal="right" vertical="center"/>
      <protection locked="0"/>
    </xf>
    <xf numFmtId="3" fontId="7" fillId="0" borderId="40" xfId="0" applyNumberFormat="1" applyFont="1" applyFill="1" applyBorder="1" applyProtection="1">
      <protection locked="0"/>
    </xf>
    <xf numFmtId="3" fontId="7" fillId="0" borderId="17" xfId="0" applyNumberFormat="1" applyFont="1" applyFill="1" applyBorder="1" applyAlignment="1" applyProtection="1">
      <alignment horizontal="right" vertical="center"/>
      <protection locked="0"/>
    </xf>
    <xf numFmtId="3" fontId="7" fillId="0" borderId="41" xfId="0" applyNumberFormat="1" applyFont="1" applyFill="1" applyBorder="1" applyProtection="1">
      <protection locked="0"/>
    </xf>
    <xf numFmtId="0" fontId="14" fillId="0" borderId="0" xfId="0" applyFont="1" applyFill="1" applyBorder="1" applyAlignment="1">
      <alignment horizontal="right" vertical="center"/>
    </xf>
    <xf numFmtId="0" fontId="42" fillId="0" borderId="0" xfId="0" applyFont="1" applyBorder="1" applyAlignment="1">
      <alignment horizontal="right" vertical="center"/>
    </xf>
    <xf numFmtId="3" fontId="7" fillId="0" borderId="0" xfId="0" applyNumberFormat="1" applyFont="1" applyFill="1" applyBorder="1" applyAlignment="1">
      <alignment horizontal="right" vertical="center"/>
    </xf>
    <xf numFmtId="3" fontId="7" fillId="0" borderId="0" xfId="0" applyNumberFormat="1" applyFont="1" applyFill="1" applyBorder="1"/>
    <xf numFmtId="3" fontId="7" fillId="0" borderId="0" xfId="0" applyNumberFormat="1" applyFont="1"/>
    <xf numFmtId="0" fontId="7" fillId="0" borderId="2" xfId="0" applyFont="1" applyBorder="1" applyAlignment="1" applyProtection="1">
      <alignment horizontal="center"/>
      <protection locked="0"/>
    </xf>
    <xf numFmtId="2" fontId="7" fillId="0" borderId="2" xfId="0" applyNumberFormat="1" applyFont="1" applyBorder="1" applyAlignment="1" applyProtection="1">
      <alignment horizontal="center"/>
      <protection locked="0"/>
    </xf>
    <xf numFmtId="0" fontId="7" fillId="0" borderId="12" xfId="0" applyFont="1" applyBorder="1" applyAlignment="1" applyProtection="1">
      <alignment horizontal="center"/>
      <protection locked="0"/>
    </xf>
    <xf numFmtId="2" fontId="7" fillId="0" borderId="12" xfId="0" applyNumberFormat="1" applyFont="1" applyBorder="1" applyAlignment="1" applyProtection="1">
      <alignment horizontal="center"/>
      <protection locked="0"/>
    </xf>
    <xf numFmtId="3" fontId="4" fillId="0" borderId="42" xfId="0" applyNumberFormat="1" applyFont="1" applyBorder="1" applyAlignment="1" applyProtection="1">
      <alignment horizontal="center" vertical="center"/>
    </xf>
    <xf numFmtId="3" fontId="8" fillId="0" borderId="21" xfId="0" applyNumberFormat="1" applyFont="1" applyBorder="1" applyAlignment="1" applyProtection="1">
      <alignment horizontal="center" vertical="center"/>
    </xf>
    <xf numFmtId="3" fontId="4" fillId="0" borderId="37" xfId="0" applyNumberFormat="1"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0" xfId="0" applyFont="1" applyFill="1" applyBorder="1" applyProtection="1"/>
    <xf numFmtId="0" fontId="5" fillId="0" borderId="1" xfId="0" applyFont="1" applyBorder="1" applyProtection="1"/>
    <xf numFmtId="3" fontId="8" fillId="0" borderId="0" xfId="0" applyNumberFormat="1" applyFont="1" applyBorder="1" applyAlignment="1" applyProtection="1">
      <alignment horizontal="right" vertical="center"/>
    </xf>
    <xf numFmtId="0" fontId="9" fillId="0" borderId="24" xfId="0" applyFont="1" applyBorder="1" applyProtection="1"/>
    <xf numFmtId="0" fontId="9" fillId="0" borderId="21" xfId="0" applyFont="1" applyBorder="1" applyProtection="1"/>
    <xf numFmtId="0" fontId="15" fillId="0" borderId="24" xfId="0" applyFont="1" applyBorder="1" applyProtection="1"/>
    <xf numFmtId="3" fontId="16" fillId="0" borderId="0" xfId="0" applyNumberFormat="1" applyFont="1" applyProtection="1"/>
    <xf numFmtId="3" fontId="16" fillId="0" borderId="26" xfId="0" applyNumberFormat="1" applyFont="1" applyBorder="1" applyProtection="1"/>
    <xf numFmtId="3" fontId="16" fillId="0" borderId="19" xfId="0" applyNumberFormat="1" applyFont="1" applyBorder="1" applyProtection="1"/>
    <xf numFmtId="3" fontId="54" fillId="0" borderId="0" xfId="0" applyNumberFormat="1" applyFont="1" applyProtection="1"/>
    <xf numFmtId="0" fontId="54" fillId="0" borderId="0" xfId="0" applyFont="1" applyProtection="1"/>
    <xf numFmtId="0" fontId="15" fillId="0" borderId="0" xfId="0" applyFont="1" applyProtection="1"/>
    <xf numFmtId="0" fontId="15" fillId="0" borderId="28" xfId="0" applyFont="1" applyBorder="1" applyProtection="1"/>
    <xf numFmtId="3" fontId="15" fillId="0" borderId="43" xfId="0" applyNumberFormat="1" applyFont="1" applyBorder="1" applyProtection="1"/>
    <xf numFmtId="3" fontId="15" fillId="0" borderId="0" xfId="0" applyNumberFormat="1" applyFont="1" applyProtection="1"/>
    <xf numFmtId="3" fontId="58" fillId="0" borderId="37" xfId="0" applyNumberFormat="1" applyFont="1" applyFill="1" applyBorder="1" applyAlignment="1" applyProtection="1">
      <alignment horizontal="left" vertical="top"/>
    </xf>
    <xf numFmtId="0" fontId="5" fillId="0" borderId="0" xfId="0" applyFont="1" applyBorder="1" applyAlignment="1" applyProtection="1">
      <alignment vertical="center"/>
    </xf>
    <xf numFmtId="0" fontId="59" fillId="0" borderId="0" xfId="0" applyFont="1" applyAlignment="1" applyProtection="1">
      <alignment horizontal="center" vertical="center"/>
    </xf>
    <xf numFmtId="0" fontId="3" fillId="0" borderId="2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3" fontId="8" fillId="0" borderId="0" xfId="0" applyNumberFormat="1" applyFont="1" applyBorder="1" applyAlignment="1" applyProtection="1">
      <alignment vertical="center"/>
    </xf>
    <xf numFmtId="3" fontId="8" fillId="0" borderId="0" xfId="0" applyNumberFormat="1" applyFont="1" applyAlignment="1" applyProtection="1">
      <alignment vertical="center"/>
    </xf>
    <xf numFmtId="3" fontId="8" fillId="0" borderId="37" xfId="0" applyNumberFormat="1" applyFont="1" applyBorder="1" applyAlignment="1" applyProtection="1">
      <alignment horizontal="center" vertical="center"/>
    </xf>
    <xf numFmtId="0" fontId="5" fillId="0" borderId="20" xfId="0" applyFont="1" applyBorder="1" applyAlignment="1" applyProtection="1">
      <alignment vertical="center"/>
    </xf>
    <xf numFmtId="3" fontId="8" fillId="0" borderId="42" xfId="0" applyNumberFormat="1" applyFont="1" applyBorder="1" applyAlignment="1" applyProtection="1">
      <alignment horizontal="center" vertical="center"/>
    </xf>
    <xf numFmtId="0" fontId="15" fillId="0" borderId="44" xfId="0" applyFont="1" applyBorder="1" applyAlignment="1" applyProtection="1">
      <alignment horizontal="center"/>
      <protection locked="0"/>
    </xf>
    <xf numFmtId="0" fontId="15" fillId="0" borderId="45" xfId="0" applyFont="1" applyBorder="1" applyAlignment="1" applyProtection="1">
      <alignment horizontal="center"/>
      <protection locked="0"/>
    </xf>
    <xf numFmtId="0" fontId="9" fillId="0" borderId="47" xfId="0" applyFont="1" applyFill="1" applyBorder="1" applyAlignment="1" applyProtection="1">
      <alignment horizontal="right" vertical="center" wrapText="1"/>
    </xf>
    <xf numFmtId="0" fontId="9" fillId="0" borderId="21" xfId="0" applyFont="1" applyFill="1" applyBorder="1" applyAlignment="1" applyProtection="1">
      <alignment horizontal="right" vertical="center" wrapText="1"/>
    </xf>
    <xf numFmtId="3" fontId="9" fillId="0" borderId="16" xfId="0" applyNumberFormat="1" applyFont="1" applyFill="1" applyBorder="1" applyAlignment="1" applyProtection="1">
      <alignment horizontal="right" vertical="top" wrapText="1"/>
    </xf>
    <xf numFmtId="3" fontId="9" fillId="0" borderId="12" xfId="0" applyNumberFormat="1" applyFont="1" applyFill="1" applyBorder="1" applyAlignment="1" applyProtection="1">
      <alignment horizontal="right" vertical="top" wrapText="1"/>
    </xf>
    <xf numFmtId="3" fontId="9" fillId="0" borderId="48" xfId="0" applyNumberFormat="1" applyFont="1" applyFill="1" applyBorder="1" applyAlignment="1" applyProtection="1">
      <alignment horizontal="right" vertical="top" wrapText="1"/>
    </xf>
    <xf numFmtId="0" fontId="53" fillId="0" borderId="3" xfId="0" applyFont="1" applyBorder="1" applyAlignment="1" applyProtection="1">
      <alignment horizontal="center" vertical="center"/>
    </xf>
    <xf numFmtId="0" fontId="15" fillId="6" borderId="49" xfId="0" applyFont="1" applyFill="1" applyBorder="1" applyAlignment="1" applyProtection="1">
      <alignment horizontal="right" vertical="center"/>
    </xf>
    <xf numFmtId="3" fontId="0" fillId="0" borderId="50" xfId="0" applyNumberFormat="1" applyBorder="1" applyProtection="1"/>
    <xf numFmtId="3" fontId="0" fillId="0" borderId="51" xfId="0" applyNumberFormat="1" applyBorder="1" applyProtection="1"/>
    <xf numFmtId="0" fontId="0" fillId="0" borderId="52" xfId="0" applyBorder="1" applyProtection="1"/>
    <xf numFmtId="3" fontId="0" fillId="0" borderId="0" xfId="0" applyNumberFormat="1" applyBorder="1" applyProtection="1"/>
    <xf numFmtId="3" fontId="0" fillId="0" borderId="53" xfId="0" applyNumberFormat="1" applyBorder="1" applyProtection="1"/>
    <xf numFmtId="0" fontId="0" fillId="0" borderId="54" xfId="0" applyBorder="1" applyProtection="1"/>
    <xf numFmtId="3" fontId="53" fillId="0" borderId="55" xfId="0" quotePrefix="1" applyNumberFormat="1" applyFont="1" applyBorder="1" applyProtection="1"/>
    <xf numFmtId="3" fontId="0" fillId="0" borderId="55" xfId="0" applyNumberFormat="1" applyBorder="1" applyProtection="1"/>
    <xf numFmtId="3" fontId="0" fillId="0" borderId="56" xfId="0" applyNumberFormat="1" applyBorder="1" applyProtection="1"/>
    <xf numFmtId="0" fontId="22" fillId="0" borderId="57" xfId="0" applyFont="1" applyBorder="1" applyProtection="1"/>
    <xf numFmtId="0" fontId="9" fillId="0" borderId="0" xfId="0" applyFont="1" applyFill="1" applyBorder="1" applyAlignment="1">
      <alignment horizontal="left" vertical="center"/>
    </xf>
    <xf numFmtId="0" fontId="15" fillId="0" borderId="21" xfId="0" applyFont="1" applyBorder="1"/>
    <xf numFmtId="0" fontId="9" fillId="0" borderId="21" xfId="0" applyFont="1" applyBorder="1"/>
    <xf numFmtId="3" fontId="3" fillId="6" borderId="37" xfId="0" applyNumberFormat="1" applyFont="1" applyFill="1" applyBorder="1" applyAlignment="1" applyProtection="1">
      <alignment horizontal="center" vertical="center"/>
    </xf>
    <xf numFmtId="0" fontId="3" fillId="6" borderId="20" xfId="0" applyFont="1" applyFill="1" applyBorder="1" applyAlignment="1" applyProtection="1">
      <alignment vertical="center"/>
    </xf>
    <xf numFmtId="3" fontId="3" fillId="6" borderId="42" xfId="0" applyNumberFormat="1" applyFont="1" applyFill="1" applyBorder="1" applyAlignment="1" applyProtection="1">
      <alignment horizontal="center" vertical="center"/>
    </xf>
    <xf numFmtId="3" fontId="4" fillId="6" borderId="24" xfId="0" applyNumberFormat="1" applyFont="1" applyFill="1" applyBorder="1" applyAlignment="1" applyProtection="1">
      <alignment vertical="center"/>
    </xf>
    <xf numFmtId="0" fontId="4" fillId="0" borderId="0" xfId="0" applyFont="1" applyAlignment="1" applyProtection="1">
      <alignment vertical="center"/>
    </xf>
    <xf numFmtId="0" fontId="46" fillId="0" borderId="0" xfId="0" applyFont="1" applyAlignment="1" applyProtection="1">
      <alignment horizontal="center"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3" fillId="6" borderId="1" xfId="0" applyFont="1" applyFill="1" applyBorder="1" applyAlignment="1" applyProtection="1">
      <alignment vertical="center"/>
    </xf>
    <xf numFmtId="0" fontId="5" fillId="6" borderId="1" xfId="0" applyFont="1" applyFill="1" applyBorder="1" applyAlignment="1" applyProtection="1">
      <alignment vertical="center"/>
    </xf>
    <xf numFmtId="0" fontId="4" fillId="6" borderId="3" xfId="0" applyFont="1" applyFill="1" applyBorder="1" applyAlignment="1" applyProtection="1">
      <alignment vertical="center"/>
    </xf>
    <xf numFmtId="0" fontId="8" fillId="0" borderId="0" xfId="0" applyFont="1" applyAlignment="1">
      <alignment vertical="center"/>
    </xf>
    <xf numFmtId="171" fontId="9" fillId="0" borderId="2" xfId="0" applyNumberFormat="1" applyFont="1" applyBorder="1" applyAlignment="1" applyProtection="1">
      <alignment vertical="center"/>
      <protection locked="0"/>
    </xf>
    <xf numFmtId="171" fontId="9" fillId="0" borderId="13" xfId="0" applyNumberFormat="1" applyFont="1" applyBorder="1" applyAlignment="1" applyProtection="1">
      <alignment vertical="center"/>
      <protection locked="0"/>
    </xf>
    <xf numFmtId="171" fontId="9" fillId="0" borderId="15" xfId="0" applyNumberFormat="1" applyFont="1" applyBorder="1" applyAlignment="1" applyProtection="1">
      <alignment vertical="center"/>
      <protection locked="0"/>
    </xf>
    <xf numFmtId="3" fontId="9" fillId="0" borderId="0" xfId="0" applyNumberFormat="1" applyFont="1" applyFill="1" applyProtection="1"/>
    <xf numFmtId="0" fontId="9" fillId="0" borderId="47" xfId="0" applyFont="1" applyFill="1" applyBorder="1" applyAlignment="1" applyProtection="1">
      <alignment vertical="center" wrapText="1"/>
    </xf>
    <xf numFmtId="0" fontId="9" fillId="0" borderId="21" xfId="0" applyFont="1" applyFill="1" applyBorder="1" applyAlignment="1" applyProtection="1">
      <alignment vertical="center" wrapText="1"/>
    </xf>
    <xf numFmtId="0" fontId="9" fillId="0" borderId="24" xfId="0" applyFont="1" applyFill="1" applyBorder="1" applyAlignment="1" applyProtection="1">
      <alignment vertical="center" wrapText="1"/>
    </xf>
    <xf numFmtId="0" fontId="8" fillId="0" borderId="0" xfId="0" applyFont="1" applyAlignment="1" applyProtection="1">
      <alignment horizontal="center" vertical="center"/>
    </xf>
    <xf numFmtId="171" fontId="4" fillId="6" borderId="3" xfId="0" applyNumberFormat="1" applyFont="1" applyFill="1" applyBorder="1" applyAlignment="1" applyProtection="1">
      <alignment vertical="center"/>
      <protection locked="0"/>
    </xf>
    <xf numFmtId="0" fontId="9" fillId="0" borderId="15" xfId="0" applyFont="1" applyBorder="1" applyAlignment="1" applyProtection="1">
      <alignment vertical="center"/>
    </xf>
    <xf numFmtId="3" fontId="4" fillId="0" borderId="20" xfId="0" applyNumberFormat="1" applyFont="1" applyBorder="1" applyAlignment="1" applyProtection="1">
      <alignment vertical="center"/>
    </xf>
    <xf numFmtId="3" fontId="3" fillId="6" borderId="20" xfId="0" applyNumberFormat="1" applyFont="1" applyFill="1" applyBorder="1" applyAlignment="1" applyProtection="1">
      <alignment vertical="center"/>
    </xf>
    <xf numFmtId="3" fontId="4" fillId="0" borderId="37" xfId="0" applyNumberFormat="1" applyFont="1" applyBorder="1" applyAlignment="1" applyProtection="1">
      <alignment vertical="center"/>
    </xf>
    <xf numFmtId="3" fontId="8" fillId="0" borderId="21" xfId="0" applyNumberFormat="1" applyFont="1" applyBorder="1" applyAlignment="1" applyProtection="1">
      <alignment vertical="center"/>
    </xf>
    <xf numFmtId="3" fontId="8" fillId="6" borderId="28" xfId="0" applyNumberFormat="1" applyFont="1" applyFill="1" applyBorder="1" applyAlignment="1" applyProtection="1">
      <alignment vertical="center"/>
    </xf>
    <xf numFmtId="173" fontId="9" fillId="0" borderId="2" xfId="1" applyNumberFormat="1" applyFont="1" applyBorder="1" applyAlignment="1" applyProtection="1">
      <alignment horizontal="center" vertical="top" wrapText="1"/>
      <protection locked="0"/>
    </xf>
    <xf numFmtId="173" fontId="9" fillId="0" borderId="12" xfId="1" applyNumberFormat="1" applyFont="1" applyBorder="1" applyAlignment="1" applyProtection="1">
      <alignment horizontal="center" vertical="top" wrapText="1"/>
      <protection locked="0"/>
    </xf>
    <xf numFmtId="173" fontId="14" fillId="6" borderId="3" xfId="1" applyNumberFormat="1" applyFont="1" applyFill="1" applyBorder="1" applyAlignment="1">
      <alignment horizontal="center" vertical="center" wrapText="1"/>
    </xf>
    <xf numFmtId="173" fontId="8" fillId="0" borderId="2" xfId="1" applyNumberFormat="1" applyFont="1" applyBorder="1" applyAlignment="1">
      <alignment horizontal="center" vertical="top" wrapText="1"/>
    </xf>
    <xf numFmtId="173" fontId="9" fillId="0" borderId="37" xfId="1" applyNumberFormat="1" applyFont="1" applyBorder="1" applyAlignment="1" applyProtection="1">
      <alignment horizontal="center" vertical="top" wrapText="1"/>
      <protection locked="0"/>
    </xf>
    <xf numFmtId="173" fontId="9" fillId="0" borderId="14" xfId="1" applyNumberFormat="1" applyFont="1" applyBorder="1" applyAlignment="1" applyProtection="1">
      <alignment horizontal="center" vertical="top" wrapText="1"/>
      <protection locked="0"/>
    </xf>
    <xf numFmtId="173" fontId="15" fillId="0" borderId="3" xfId="1" applyNumberFormat="1" applyFont="1" applyBorder="1" applyAlignment="1">
      <alignment horizontal="center" vertical="top" wrapText="1"/>
    </xf>
    <xf numFmtId="173" fontId="9" fillId="0" borderId="16" xfId="1" applyNumberFormat="1" applyFont="1" applyBorder="1" applyAlignment="1" applyProtection="1">
      <alignment horizontal="center" vertical="top" wrapText="1"/>
      <protection locked="0"/>
    </xf>
    <xf numFmtId="173" fontId="9" fillId="0" borderId="16" xfId="1" applyNumberFormat="1" applyFont="1" applyFill="1" applyBorder="1" applyAlignment="1" applyProtection="1">
      <alignment horizontal="center" vertical="top" wrapText="1"/>
    </xf>
    <xf numFmtId="173" fontId="9" fillId="0" borderId="17" xfId="1" applyNumberFormat="1" applyFont="1" applyBorder="1" applyAlignment="1" applyProtection="1">
      <alignment horizontal="center" vertical="top" wrapText="1"/>
      <protection locked="0"/>
    </xf>
    <xf numFmtId="173" fontId="15" fillId="6" borderId="3" xfId="1" applyNumberFormat="1" applyFont="1" applyFill="1" applyBorder="1" applyAlignment="1">
      <alignment horizontal="center" vertical="center" wrapText="1"/>
    </xf>
    <xf numFmtId="173" fontId="9" fillId="0" borderId="12" xfId="1" applyNumberFormat="1" applyFont="1" applyFill="1" applyBorder="1" applyAlignment="1" applyProtection="1">
      <alignment horizontal="center" vertical="top" wrapText="1"/>
    </xf>
    <xf numFmtId="173" fontId="9" fillId="0" borderId="15" xfId="1" applyNumberFormat="1" applyFont="1" applyBorder="1" applyAlignment="1" applyProtection="1">
      <alignment horizontal="center" vertical="top" wrapText="1"/>
      <protection locked="0"/>
    </xf>
    <xf numFmtId="173" fontId="4" fillId="0" borderId="3" xfId="1" applyNumberFormat="1" applyFont="1" applyFill="1" applyBorder="1" applyAlignment="1" applyProtection="1">
      <alignment horizontal="center" vertical="center"/>
    </xf>
    <xf numFmtId="173" fontId="8" fillId="0" borderId="15" xfId="1" applyNumberFormat="1" applyFont="1" applyFill="1" applyBorder="1" applyAlignment="1" applyProtection="1">
      <alignment horizontal="center" vertical="center"/>
    </xf>
    <xf numFmtId="173" fontId="8" fillId="0" borderId="15" xfId="1" applyNumberFormat="1" applyFont="1" applyFill="1" applyBorder="1" applyAlignment="1" applyProtection="1">
      <alignment horizontal="center" vertical="center"/>
      <protection locked="0"/>
    </xf>
    <xf numFmtId="173" fontId="8" fillId="0" borderId="3" xfId="1" applyNumberFormat="1" applyFont="1" applyFill="1" applyBorder="1" applyAlignment="1" applyProtection="1">
      <alignment horizontal="center" vertical="center"/>
    </xf>
    <xf numFmtId="173" fontId="8" fillId="0" borderId="73" xfId="1" applyNumberFormat="1" applyFont="1" applyFill="1" applyBorder="1" applyAlignment="1" applyProtection="1">
      <alignment horizontal="center" vertical="center"/>
    </xf>
    <xf numFmtId="173" fontId="8" fillId="0" borderId="73" xfId="1" applyNumberFormat="1" applyFont="1" applyFill="1" applyBorder="1" applyAlignment="1" applyProtection="1">
      <alignment horizontal="center" vertical="center"/>
      <protection locked="0"/>
    </xf>
    <xf numFmtId="173" fontId="3" fillId="6" borderId="3" xfId="1" applyNumberFormat="1" applyFont="1" applyFill="1" applyBorder="1" applyAlignment="1" applyProtection="1">
      <alignment horizontal="center" vertical="center"/>
    </xf>
    <xf numFmtId="173" fontId="8" fillId="6" borderId="74" xfId="1" applyNumberFormat="1" applyFont="1" applyFill="1" applyBorder="1" applyAlignment="1" applyProtection="1">
      <alignment horizontal="right" vertical="center" wrapText="1"/>
    </xf>
    <xf numFmtId="173" fontId="8" fillId="6" borderId="3" xfId="1" applyNumberFormat="1" applyFont="1" applyFill="1" applyBorder="1" applyAlignment="1" applyProtection="1">
      <alignment horizontal="right" vertical="center"/>
    </xf>
    <xf numFmtId="173" fontId="8" fillId="6" borderId="37" xfId="1" applyNumberFormat="1" applyFont="1" applyFill="1" applyBorder="1" applyAlignment="1" applyProtection="1">
      <alignment horizontal="right" vertical="center"/>
    </xf>
    <xf numFmtId="173" fontId="24" fillId="6" borderId="35" xfId="1" applyNumberFormat="1" applyFont="1" applyFill="1" applyBorder="1" applyAlignment="1" applyProtection="1">
      <alignment horizontal="right" vertical="center"/>
    </xf>
    <xf numFmtId="173" fontId="0" fillId="0" borderId="0" xfId="1" applyNumberFormat="1" applyFont="1" applyAlignment="1" applyProtection="1">
      <alignment horizontal="right" vertical="center"/>
    </xf>
    <xf numFmtId="173" fontId="8" fillId="7" borderId="58" xfId="1" applyNumberFormat="1" applyFont="1" applyFill="1" applyBorder="1" applyAlignment="1" applyProtection="1">
      <alignment vertical="center"/>
      <protection locked="0"/>
    </xf>
    <xf numFmtId="173" fontId="8" fillId="7" borderId="61" xfId="1" applyNumberFormat="1" applyFont="1" applyFill="1" applyBorder="1" applyAlignment="1" applyProtection="1">
      <alignment vertical="center"/>
      <protection locked="0"/>
    </xf>
    <xf numFmtId="173" fontId="8" fillId="6" borderId="78" xfId="1" applyNumberFormat="1" applyFont="1" applyFill="1" applyBorder="1" applyAlignment="1" applyProtection="1">
      <alignment horizontal="right" vertical="center"/>
    </xf>
    <xf numFmtId="173" fontId="24" fillId="6" borderId="31" xfId="1" applyNumberFormat="1" applyFont="1" applyFill="1" applyBorder="1" applyAlignment="1" applyProtection="1">
      <alignment horizontal="right" vertical="center"/>
    </xf>
    <xf numFmtId="173" fontId="22" fillId="0" borderId="0" xfId="1" applyNumberFormat="1" applyFont="1" applyAlignment="1" applyProtection="1">
      <alignment horizontal="right" vertical="center"/>
    </xf>
    <xf numFmtId="173" fontId="8" fillId="6" borderId="78" xfId="1" applyNumberFormat="1" applyFont="1" applyFill="1" applyBorder="1" applyAlignment="1" applyProtection="1">
      <alignment vertical="center"/>
    </xf>
    <xf numFmtId="173" fontId="8" fillId="6" borderId="31" xfId="1" applyNumberFormat="1" applyFont="1" applyFill="1" applyBorder="1" applyAlignment="1" applyProtection="1">
      <alignment vertical="center"/>
    </xf>
    <xf numFmtId="173" fontId="0" fillId="0" borderId="0" xfId="1" applyNumberFormat="1" applyFont="1" applyAlignment="1" applyProtection="1">
      <alignment vertical="center"/>
    </xf>
    <xf numFmtId="173" fontId="22" fillId="0" borderId="0" xfId="1" applyNumberFormat="1" applyFont="1" applyAlignment="1" applyProtection="1">
      <alignment vertical="center"/>
    </xf>
    <xf numFmtId="172" fontId="9" fillId="0" borderId="35" xfId="0" applyNumberFormat="1" applyFont="1" applyBorder="1" applyAlignment="1" applyProtection="1">
      <alignment horizontal="right"/>
      <protection locked="0"/>
    </xf>
    <xf numFmtId="0" fontId="2" fillId="0" borderId="3" xfId="0" applyFont="1" applyFill="1" applyBorder="1" applyAlignment="1" applyProtection="1">
      <alignment horizontal="center"/>
    </xf>
    <xf numFmtId="0" fontId="9" fillId="6" borderId="3" xfId="0" applyFont="1" applyFill="1" applyBorder="1" applyAlignment="1">
      <alignment horizontal="center" vertical="center"/>
    </xf>
    <xf numFmtId="171" fontId="15" fillId="6" borderId="3" xfId="0" applyNumberFormat="1" applyFont="1" applyFill="1" applyBorder="1" applyAlignment="1" applyProtection="1">
      <alignment horizontal="left" vertical="center"/>
      <protection locked="0"/>
    </xf>
    <xf numFmtId="171" fontId="15" fillId="6" borderId="3" xfId="0" applyNumberFormat="1" applyFont="1" applyFill="1" applyBorder="1" applyAlignment="1" applyProtection="1">
      <alignment vertical="center"/>
      <protection locked="0"/>
    </xf>
    <xf numFmtId="0" fontId="9" fillId="6" borderId="3" xfId="0" applyFont="1" applyFill="1" applyBorder="1" applyAlignment="1" applyProtection="1">
      <alignment horizontal="center" vertical="center"/>
    </xf>
    <xf numFmtId="0" fontId="15" fillId="6" borderId="3" xfId="0" applyFont="1" applyFill="1" applyBorder="1" applyAlignment="1" applyProtection="1">
      <alignment vertical="center"/>
    </xf>
    <xf numFmtId="0" fontId="3" fillId="6" borderId="2" xfId="0" applyFont="1" applyFill="1" applyBorder="1" applyAlignment="1" applyProtection="1">
      <alignment horizontal="center" vertical="center"/>
    </xf>
    <xf numFmtId="0" fontId="7" fillId="0" borderId="49" xfId="0" applyFont="1" applyBorder="1" applyAlignment="1" applyProtection="1">
      <alignment horizontal="right" vertical="top" wrapText="1"/>
      <protection locked="0"/>
    </xf>
    <xf numFmtId="173" fontId="7" fillId="0" borderId="16" xfId="1" applyNumberFormat="1" applyFont="1" applyFill="1" applyBorder="1" applyAlignment="1" applyProtection="1">
      <alignment horizontal="center" vertical="top" wrapText="1"/>
    </xf>
    <xf numFmtId="173" fontId="7" fillId="0" borderId="58" xfId="1" applyNumberFormat="1" applyFont="1" applyFill="1" applyBorder="1" applyAlignment="1" applyProtection="1">
      <alignment horizontal="center" vertical="top" wrapText="1"/>
    </xf>
    <xf numFmtId="173" fontId="7" fillId="0" borderId="59" xfId="1" applyNumberFormat="1" applyFont="1" applyFill="1" applyBorder="1" applyAlignment="1" applyProtection="1">
      <alignment horizontal="center" vertical="top" wrapText="1"/>
    </xf>
    <xf numFmtId="173" fontId="7" fillId="0" borderId="60" xfId="1" applyNumberFormat="1" applyFont="1" applyFill="1" applyBorder="1" applyAlignment="1" applyProtection="1">
      <alignment horizontal="center" vertical="top" wrapText="1"/>
    </xf>
    <xf numFmtId="173" fontId="7" fillId="0" borderId="61" xfId="1" applyNumberFormat="1" applyFont="1" applyFill="1" applyBorder="1" applyAlignment="1" applyProtection="1">
      <alignment horizontal="center" vertical="top" wrapText="1"/>
    </xf>
    <xf numFmtId="173" fontId="7" fillId="0" borderId="71" xfId="1" applyNumberFormat="1" applyFont="1" applyFill="1" applyBorder="1" applyAlignment="1" applyProtection="1">
      <alignment horizontal="center" vertical="top" wrapText="1"/>
    </xf>
    <xf numFmtId="173" fontId="7" fillId="0" borderId="63" xfId="1" applyNumberFormat="1" applyFont="1" applyFill="1" applyBorder="1" applyAlignment="1" applyProtection="1">
      <alignment horizontal="center" vertical="top" wrapText="1"/>
    </xf>
    <xf numFmtId="173" fontId="7" fillId="0" borderId="62" xfId="1" applyNumberFormat="1" applyFont="1" applyFill="1" applyBorder="1" applyAlignment="1" applyProtection="1">
      <alignment horizontal="center" vertical="top" wrapText="1"/>
    </xf>
    <xf numFmtId="173" fontId="7" fillId="0" borderId="64" xfId="1" applyNumberFormat="1" applyFont="1" applyFill="1" applyBorder="1" applyAlignment="1" applyProtection="1">
      <alignment horizontal="center" vertical="top" wrapText="1"/>
    </xf>
    <xf numFmtId="173" fontId="7" fillId="0" borderId="65" xfId="1" applyNumberFormat="1" applyFont="1" applyFill="1" applyBorder="1" applyAlignment="1" applyProtection="1">
      <alignment horizontal="center" vertical="top" wrapText="1"/>
    </xf>
    <xf numFmtId="173" fontId="7" fillId="0" borderId="66" xfId="1" applyNumberFormat="1" applyFont="1" applyFill="1" applyBorder="1" applyAlignment="1" applyProtection="1">
      <alignment horizontal="center" vertical="top" wrapText="1"/>
    </xf>
    <xf numFmtId="173" fontId="7" fillId="0" borderId="72" xfId="1" applyNumberFormat="1" applyFont="1" applyFill="1" applyBorder="1" applyAlignment="1" applyProtection="1">
      <alignment horizontal="center" vertical="top" wrapText="1"/>
    </xf>
    <xf numFmtId="173" fontId="7" fillId="0" borderId="48" xfId="1" applyNumberFormat="1" applyFont="1" applyFill="1" applyBorder="1" applyAlignment="1" applyProtection="1">
      <alignment horizontal="center" vertical="top" wrapText="1"/>
      <protection locked="0"/>
    </xf>
    <xf numFmtId="173" fontId="7" fillId="0" borderId="67" xfId="1" applyNumberFormat="1" applyFont="1" applyFill="1" applyBorder="1" applyAlignment="1" applyProtection="1">
      <alignment horizontal="center" vertical="top" wrapText="1"/>
      <protection locked="0"/>
    </xf>
    <xf numFmtId="173" fontId="7" fillId="0" borderId="59" xfId="1" applyNumberFormat="1" applyFont="1" applyFill="1" applyBorder="1" applyAlignment="1" applyProtection="1">
      <alignment horizontal="center" vertical="top" wrapText="1"/>
      <protection locked="0"/>
    </xf>
    <xf numFmtId="173" fontId="7" fillId="0" borderId="48" xfId="1" applyNumberFormat="1" applyFont="1" applyFill="1" applyBorder="1" applyAlignment="1" applyProtection="1">
      <alignment horizontal="center" vertical="top" wrapText="1"/>
    </xf>
    <xf numFmtId="173" fontId="7" fillId="0" borderId="12" xfId="1" applyNumberFormat="1" applyFont="1" applyFill="1" applyBorder="1" applyAlignment="1" applyProtection="1">
      <alignment horizontal="center" vertical="top" wrapText="1"/>
    </xf>
    <xf numFmtId="173" fontId="7" fillId="0" borderId="67" xfId="1" applyNumberFormat="1" applyFont="1" applyFill="1" applyBorder="1" applyAlignment="1" applyProtection="1">
      <alignment horizontal="center" vertical="top" wrapText="1"/>
    </xf>
    <xf numFmtId="173" fontId="7" fillId="0" borderId="12" xfId="1" applyNumberFormat="1" applyFont="1" applyFill="1" applyBorder="1" applyAlignment="1" applyProtection="1">
      <alignment horizontal="center" vertical="top" wrapText="1"/>
      <protection locked="0"/>
    </xf>
    <xf numFmtId="173" fontId="7" fillId="0" borderId="68" xfId="1" applyNumberFormat="1" applyFont="1" applyFill="1" applyBorder="1" applyAlignment="1" applyProtection="1">
      <alignment horizontal="center" vertical="top" wrapText="1"/>
    </xf>
    <xf numFmtId="173" fontId="9" fillId="0" borderId="2" xfId="1" applyNumberFormat="1" applyFont="1" applyBorder="1" applyAlignment="1" applyProtection="1">
      <alignment horizontal="center" vertical="center"/>
      <protection locked="0"/>
    </xf>
    <xf numFmtId="173" fontId="9" fillId="0" borderId="25" xfId="1" applyNumberFormat="1" applyFont="1" applyFill="1" applyBorder="1" applyAlignment="1" applyProtection="1">
      <alignment horizontal="center" vertical="center"/>
      <protection locked="0"/>
    </xf>
    <xf numFmtId="173" fontId="9" fillId="0" borderId="2" xfId="1" applyNumberFormat="1" applyFont="1" applyFill="1" applyBorder="1" applyAlignment="1" applyProtection="1">
      <alignment horizontal="center" vertical="center"/>
      <protection locked="0"/>
    </xf>
    <xf numFmtId="173" fontId="9" fillId="0" borderId="15" xfId="1" applyNumberFormat="1" applyFont="1" applyFill="1" applyBorder="1" applyAlignment="1" applyProtection="1">
      <alignment horizontal="center" vertical="center"/>
    </xf>
    <xf numFmtId="173" fontId="9" fillId="0" borderId="15" xfId="1" applyNumberFormat="1" applyFont="1" applyBorder="1" applyAlignment="1" applyProtection="1">
      <alignment horizontal="center" vertical="center"/>
      <protection locked="0"/>
    </xf>
    <xf numFmtId="173" fontId="9" fillId="0" borderId="15" xfId="1" applyNumberFormat="1" applyFont="1" applyFill="1" applyBorder="1" applyAlignment="1" applyProtection="1">
      <alignment horizontal="center" vertical="center"/>
      <protection locked="0"/>
    </xf>
    <xf numFmtId="173" fontId="9" fillId="0" borderId="13" xfId="1" applyNumberFormat="1" applyFont="1" applyBorder="1" applyAlignment="1" applyProtection="1">
      <alignment horizontal="center" vertical="center"/>
      <protection locked="0"/>
    </xf>
    <xf numFmtId="173" fontId="9" fillId="0" borderId="1" xfId="1" applyNumberFormat="1" applyFont="1" applyFill="1" applyBorder="1" applyAlignment="1" applyProtection="1">
      <alignment horizontal="center" vertical="center"/>
      <protection locked="0"/>
    </xf>
    <xf numFmtId="173" fontId="9" fillId="0" borderId="13" xfId="1" applyNumberFormat="1" applyFont="1" applyFill="1" applyBorder="1" applyAlignment="1" applyProtection="1">
      <alignment horizontal="center" vertical="center"/>
      <protection locked="0"/>
    </xf>
    <xf numFmtId="173" fontId="15" fillId="6" borderId="3" xfId="1" applyNumberFormat="1" applyFont="1" applyFill="1" applyBorder="1" applyAlignment="1" applyProtection="1">
      <alignment horizontal="center" vertical="center"/>
      <protection locked="0"/>
    </xf>
    <xf numFmtId="173" fontId="9" fillId="0" borderId="0" xfId="1" applyNumberFormat="1" applyFont="1" applyFill="1" applyBorder="1" applyAlignment="1" applyProtection="1">
      <alignment horizontal="center" vertical="center"/>
      <protection locked="0"/>
    </xf>
    <xf numFmtId="173" fontId="9" fillId="0" borderId="15" xfId="1" applyNumberFormat="1" applyFont="1" applyBorder="1" applyAlignment="1" applyProtection="1">
      <alignment horizontal="center" vertical="center"/>
    </xf>
    <xf numFmtId="173" fontId="9" fillId="0" borderId="0" xfId="1" applyNumberFormat="1" applyFont="1" applyBorder="1" applyAlignment="1" applyProtection="1">
      <alignment horizontal="center" vertical="center"/>
      <protection locked="0"/>
    </xf>
    <xf numFmtId="173" fontId="15" fillId="6" borderId="20" xfId="1" applyNumberFormat="1" applyFont="1" applyFill="1" applyBorder="1" applyAlignment="1" applyProtection="1">
      <alignment horizontal="center" vertical="center"/>
      <protection locked="0"/>
    </xf>
    <xf numFmtId="173" fontId="15" fillId="6" borderId="37" xfId="1" applyNumberFormat="1" applyFont="1" applyFill="1" applyBorder="1" applyAlignment="1" applyProtection="1">
      <alignment horizontal="center" vertical="center"/>
    </xf>
    <xf numFmtId="173" fontId="15" fillId="6" borderId="3" xfId="1" applyNumberFormat="1" applyFont="1" applyFill="1" applyBorder="1" applyAlignment="1" applyProtection="1">
      <alignment horizontal="center" vertical="center"/>
    </xf>
    <xf numFmtId="173" fontId="8" fillId="6" borderId="3" xfId="1" applyNumberFormat="1" applyFont="1" applyFill="1" applyBorder="1" applyAlignment="1" applyProtection="1">
      <alignment horizontal="center" vertical="center"/>
      <protection locked="0"/>
    </xf>
    <xf numFmtId="173" fontId="4" fillId="6" borderId="3" xfId="1" applyNumberFormat="1" applyFont="1" applyFill="1" applyBorder="1" applyAlignment="1" applyProtection="1">
      <alignment horizontal="center" vertical="center"/>
    </xf>
    <xf numFmtId="0" fontId="15" fillId="0" borderId="0" xfId="0" applyFont="1" applyFill="1" applyBorder="1" applyAlignment="1">
      <alignment horizontal="center" vertical="center" wrapText="1"/>
    </xf>
    <xf numFmtId="173" fontId="9" fillId="0" borderId="0" xfId="1" applyNumberFormat="1" applyFont="1" applyFill="1" applyBorder="1" applyAlignment="1">
      <alignment horizontal="center" vertical="center" wrapText="1"/>
    </xf>
    <xf numFmtId="9" fontId="40" fillId="0" borderId="0" xfId="3" applyFont="1" applyFill="1" applyBorder="1" applyAlignment="1" applyProtection="1">
      <alignment horizontal="center" vertical="center" wrapText="1"/>
    </xf>
    <xf numFmtId="171" fontId="9" fillId="0" borderId="0" xfId="0" applyNumberFormat="1" applyFont="1" applyFill="1" applyBorder="1" applyAlignment="1">
      <alignment horizontal="center" vertical="center" wrapText="1"/>
    </xf>
    <xf numFmtId="9" fontId="39" fillId="6" borderId="37" xfId="0" applyNumberFormat="1" applyFont="1" applyFill="1" applyBorder="1" applyAlignment="1" applyProtection="1">
      <alignment horizontal="center" vertical="center" wrapText="1"/>
    </xf>
    <xf numFmtId="0" fontId="15" fillId="0" borderId="3" xfId="0" applyFont="1" applyFill="1" applyBorder="1" applyAlignment="1" applyProtection="1">
      <alignment vertical="center"/>
    </xf>
    <xf numFmtId="173" fontId="15" fillId="0" borderId="3" xfId="1" applyNumberFormat="1" applyFont="1" applyFill="1" applyBorder="1" applyAlignment="1" applyProtection="1">
      <alignment horizontal="center" vertical="center"/>
      <protection locked="0"/>
    </xf>
    <xf numFmtId="0" fontId="15" fillId="0" borderId="21" xfId="0" applyFont="1" applyFill="1" applyBorder="1"/>
    <xf numFmtId="0" fontId="15" fillId="0" borderId="0" xfId="0" applyFont="1" applyFill="1"/>
    <xf numFmtId="0" fontId="14" fillId="6" borderId="24" xfId="0" applyFont="1" applyFill="1" applyBorder="1" applyAlignment="1">
      <alignment horizontal="center" vertical="center"/>
    </xf>
    <xf numFmtId="0" fontId="39" fillId="6" borderId="3" xfId="0" applyFont="1" applyFill="1" applyBorder="1" applyAlignment="1" applyProtection="1">
      <alignment horizontal="center" vertical="center" wrapText="1"/>
    </xf>
    <xf numFmtId="0" fontId="9" fillId="0" borderId="0" xfId="0" applyFont="1" applyAlignment="1">
      <alignment horizontal="left" vertical="center" wrapText="1"/>
    </xf>
    <xf numFmtId="173" fontId="7" fillId="0" borderId="15" xfId="1" applyNumberFormat="1" applyFont="1" applyFill="1" applyBorder="1" applyAlignment="1" applyProtection="1">
      <alignment horizontal="center" vertical="top" wrapText="1"/>
    </xf>
    <xf numFmtId="173" fontId="7" fillId="0" borderId="0" xfId="1" applyNumberFormat="1" applyFont="1" applyFill="1" applyBorder="1" applyAlignment="1" applyProtection="1">
      <alignment horizontal="center" vertical="top" wrapText="1"/>
    </xf>
    <xf numFmtId="173" fontId="7" fillId="0" borderId="19" xfId="1" applyNumberFormat="1" applyFont="1" applyFill="1" applyBorder="1" applyAlignment="1" applyProtection="1">
      <alignment horizontal="center" vertical="top" wrapText="1"/>
    </xf>
    <xf numFmtId="173" fontId="7" fillId="0" borderId="95" xfId="1" applyNumberFormat="1" applyFont="1" applyFill="1" applyBorder="1" applyAlignment="1" applyProtection="1">
      <alignment horizontal="center" vertical="top" wrapText="1"/>
    </xf>
    <xf numFmtId="173" fontId="7" fillId="0" borderId="94" xfId="1" applyNumberFormat="1" applyFont="1" applyFill="1" applyBorder="1" applyAlignment="1" applyProtection="1">
      <alignment horizontal="center" vertical="top" wrapText="1"/>
    </xf>
    <xf numFmtId="173" fontId="7" fillId="0" borderId="14" xfId="1" applyNumberFormat="1" applyFont="1" applyFill="1" applyBorder="1" applyAlignment="1" applyProtection="1">
      <alignment horizontal="center" vertical="top" wrapText="1"/>
    </xf>
    <xf numFmtId="173" fontId="7" fillId="0" borderId="69" xfId="1" applyNumberFormat="1" applyFont="1" applyFill="1" applyBorder="1" applyAlignment="1" applyProtection="1">
      <alignment horizontal="center" vertical="top" wrapText="1"/>
      <protection locked="0"/>
    </xf>
    <xf numFmtId="173" fontId="7" fillId="0" borderId="60" xfId="1" applyNumberFormat="1" applyFont="1" applyFill="1" applyBorder="1" applyAlignment="1" applyProtection="1">
      <alignment horizontal="center" vertical="top" wrapText="1"/>
      <protection locked="0"/>
    </xf>
    <xf numFmtId="173" fontId="14" fillId="0" borderId="60" xfId="1" applyNumberFormat="1" applyFont="1" applyFill="1" applyBorder="1" applyAlignment="1" applyProtection="1">
      <alignment horizontal="center" vertical="top" wrapText="1"/>
      <protection locked="0"/>
    </xf>
    <xf numFmtId="173" fontId="7" fillId="0" borderId="69" xfId="1" applyNumberFormat="1" applyFont="1" applyFill="1" applyBorder="1" applyAlignment="1" applyProtection="1">
      <alignment horizontal="center" vertical="top" wrapText="1"/>
    </xf>
    <xf numFmtId="173" fontId="7" fillId="0" borderId="70" xfId="1" applyNumberFormat="1" applyFont="1" applyFill="1" applyBorder="1" applyAlignment="1" applyProtection="1">
      <alignment horizontal="center" vertical="top" wrapText="1"/>
    </xf>
    <xf numFmtId="173" fontId="7" fillId="0" borderId="82" xfId="1" applyNumberFormat="1" applyFont="1" applyFill="1" applyBorder="1" applyAlignment="1" applyProtection="1">
      <alignment horizontal="center" vertical="top" wrapText="1"/>
    </xf>
    <xf numFmtId="173" fontId="15" fillId="0" borderId="0" xfId="1" applyNumberFormat="1" applyFont="1" applyFill="1" applyBorder="1" applyAlignment="1" applyProtection="1">
      <alignment horizontal="center" vertical="center" wrapText="1"/>
    </xf>
    <xf numFmtId="168" fontId="7" fillId="0" borderId="2" xfId="3" applyNumberFormat="1" applyFont="1" applyBorder="1" applyAlignment="1" applyProtection="1">
      <alignment horizontal="center"/>
      <protection locked="0"/>
    </xf>
    <xf numFmtId="168" fontId="7" fillId="0" borderId="12" xfId="3" applyNumberFormat="1" applyFont="1" applyBorder="1" applyAlignment="1" applyProtection="1">
      <alignment horizontal="center"/>
      <protection locked="0"/>
    </xf>
    <xf numFmtId="173" fontId="7" fillId="0" borderId="2" xfId="0" applyNumberFormat="1" applyFont="1" applyBorder="1"/>
    <xf numFmtId="173" fontId="7" fillId="0" borderId="38" xfId="0" applyNumberFormat="1" applyFont="1" applyBorder="1"/>
    <xf numFmtId="173" fontId="7" fillId="0" borderId="12" xfId="0" applyNumberFormat="1" applyFont="1" applyBorder="1"/>
    <xf numFmtId="173" fontId="14" fillId="0" borderId="2" xfId="0" applyNumberFormat="1" applyFont="1" applyFill="1" applyBorder="1" applyAlignment="1">
      <alignment horizontal="right" vertical="center"/>
    </xf>
    <xf numFmtId="173" fontId="14" fillId="0" borderId="39" xfId="0" applyNumberFormat="1" applyFont="1" applyFill="1" applyBorder="1"/>
    <xf numFmtId="173" fontId="14" fillId="0" borderId="11" xfId="0" applyNumberFormat="1" applyFont="1" applyFill="1" applyBorder="1" applyAlignment="1">
      <alignment horizontal="right" vertical="center"/>
    </xf>
    <xf numFmtId="173" fontId="14" fillId="0" borderId="6" xfId="0" applyNumberFormat="1" applyFont="1" applyFill="1" applyBorder="1"/>
    <xf numFmtId="168" fontId="4" fillId="0" borderId="3" xfId="0" applyNumberFormat="1" applyFont="1" applyFill="1" applyBorder="1" applyAlignment="1" applyProtection="1">
      <alignment horizontal="center" vertical="center"/>
    </xf>
    <xf numFmtId="173" fontId="8" fillId="0" borderId="15" xfId="0" applyNumberFormat="1" applyFont="1" applyBorder="1" applyAlignment="1" applyProtection="1">
      <alignment horizontal="center" vertical="center"/>
    </xf>
    <xf numFmtId="173" fontId="8" fillId="0" borderId="0" xfId="0" applyNumberFormat="1" applyFont="1" applyBorder="1" applyAlignment="1" applyProtection="1">
      <alignment horizontal="center" vertical="center"/>
    </xf>
    <xf numFmtId="173" fontId="4" fillId="0" borderId="3" xfId="0" applyNumberFormat="1" applyFont="1" applyFill="1" applyBorder="1" applyAlignment="1" applyProtection="1">
      <alignment horizontal="center" vertical="center"/>
    </xf>
    <xf numFmtId="173" fontId="4" fillId="0" borderId="20" xfId="0" applyNumberFormat="1" applyFont="1" applyFill="1" applyBorder="1" applyAlignment="1" applyProtection="1">
      <alignment horizontal="center" vertical="center"/>
    </xf>
    <xf numFmtId="173" fontId="24" fillId="6" borderId="75" xfId="1" applyNumberFormat="1" applyFont="1" applyFill="1" applyBorder="1" applyAlignment="1" applyProtection="1">
      <alignment vertical="center"/>
    </xf>
    <xf numFmtId="173" fontId="8" fillId="0" borderId="69" xfId="1" applyNumberFormat="1" applyFont="1" applyBorder="1" applyAlignment="1" applyProtection="1">
      <alignment vertical="center"/>
    </xf>
    <xf numFmtId="173" fontId="24" fillId="6" borderId="34" xfId="1" applyNumberFormat="1" applyFont="1" applyFill="1" applyBorder="1" applyAlignment="1" applyProtection="1">
      <alignment vertical="center"/>
    </xf>
    <xf numFmtId="173" fontId="8" fillId="0" borderId="60" xfId="1" applyNumberFormat="1" applyFont="1" applyBorder="1" applyAlignment="1" applyProtection="1">
      <alignment vertical="center"/>
      <protection locked="0"/>
    </xf>
    <xf numFmtId="173" fontId="8" fillId="0" borderId="63" xfId="1" applyNumberFormat="1" applyFont="1" applyBorder="1" applyAlignment="1" applyProtection="1">
      <alignment vertical="center"/>
      <protection locked="0"/>
    </xf>
    <xf numFmtId="173" fontId="8" fillId="0" borderId="67" xfId="1" applyNumberFormat="1" applyFont="1" applyBorder="1" applyAlignment="1" applyProtection="1">
      <alignment vertical="center"/>
      <protection locked="0"/>
    </xf>
    <xf numFmtId="173" fontId="8" fillId="0" borderId="76" xfId="1" applyNumberFormat="1" applyFont="1" applyBorder="1" applyAlignment="1" applyProtection="1">
      <alignment vertical="center"/>
      <protection locked="0"/>
    </xf>
    <xf numFmtId="173" fontId="24" fillId="6" borderId="77" xfId="1" applyNumberFormat="1" applyFont="1" applyFill="1" applyBorder="1" applyAlignment="1" applyProtection="1">
      <alignment vertical="center"/>
    </xf>
    <xf numFmtId="173" fontId="8" fillId="0" borderId="96" xfId="1" applyNumberFormat="1" applyFont="1" applyBorder="1" applyAlignment="1" applyProtection="1">
      <alignment vertical="center"/>
    </xf>
    <xf numFmtId="173" fontId="8" fillId="0" borderId="100" xfId="1" applyNumberFormat="1" applyFont="1" applyBorder="1" applyAlignment="1" applyProtection="1">
      <alignment vertical="center"/>
      <protection locked="0"/>
    </xf>
    <xf numFmtId="173" fontId="8" fillId="0" borderId="101" xfId="1" applyNumberFormat="1" applyFont="1" applyBorder="1" applyAlignment="1" applyProtection="1">
      <alignment vertical="center"/>
      <protection locked="0"/>
    </xf>
    <xf numFmtId="173" fontId="8" fillId="0" borderId="97" xfId="1" applyNumberFormat="1" applyFont="1" applyBorder="1" applyAlignment="1" applyProtection="1">
      <alignment vertical="center"/>
      <protection locked="0"/>
    </xf>
    <xf numFmtId="173" fontId="8" fillId="0" borderId="99" xfId="1" applyNumberFormat="1" applyFont="1" applyBorder="1" applyAlignment="1" applyProtection="1">
      <alignment vertical="center"/>
      <protection locked="0"/>
    </xf>
    <xf numFmtId="173" fontId="24" fillId="6" borderId="33" xfId="1" applyNumberFormat="1" applyFont="1" applyFill="1" applyBorder="1" applyAlignment="1" applyProtection="1">
      <alignment vertical="center"/>
    </xf>
    <xf numFmtId="173" fontId="8" fillId="0" borderId="58" xfId="1" applyNumberFormat="1" applyFont="1" applyBorder="1" applyAlignment="1" applyProtection="1">
      <alignment vertical="center"/>
    </xf>
    <xf numFmtId="173" fontId="8" fillId="0" borderId="58" xfId="1" applyNumberFormat="1" applyFont="1" applyBorder="1" applyAlignment="1" applyProtection="1">
      <alignment vertical="center"/>
      <protection locked="0"/>
    </xf>
    <xf numFmtId="173" fontId="8" fillId="0" borderId="98" xfId="1" applyNumberFormat="1" applyFont="1" applyBorder="1" applyAlignment="1" applyProtection="1">
      <alignment vertical="center"/>
      <protection locked="0"/>
    </xf>
    <xf numFmtId="173" fontId="8" fillId="0" borderId="69" xfId="1" applyNumberFormat="1" applyFont="1" applyBorder="1" applyAlignment="1" applyProtection="1">
      <alignment vertical="center"/>
      <protection locked="0"/>
    </xf>
    <xf numFmtId="173" fontId="8" fillId="0" borderId="69" xfId="1" applyNumberFormat="1" applyFont="1" applyFill="1" applyBorder="1" applyAlignment="1" applyProtection="1">
      <alignment vertical="center"/>
      <protection locked="0"/>
    </xf>
    <xf numFmtId="173" fontId="8" fillId="0" borderId="60" xfId="1" applyNumberFormat="1" applyFont="1" applyFill="1" applyBorder="1" applyAlignment="1" applyProtection="1">
      <alignment vertical="center"/>
      <protection locked="0"/>
    </xf>
    <xf numFmtId="173" fontId="8" fillId="0" borderId="63" xfId="1" applyNumberFormat="1" applyFont="1" applyFill="1" applyBorder="1" applyAlignment="1" applyProtection="1">
      <alignment vertical="center"/>
      <protection locked="0"/>
    </xf>
    <xf numFmtId="173" fontId="8" fillId="0" borderId="69" xfId="1" applyNumberFormat="1" applyFont="1" applyFill="1" applyBorder="1" applyAlignment="1" applyProtection="1">
      <alignment vertical="center"/>
    </xf>
    <xf numFmtId="173" fontId="8" fillId="0" borderId="70" xfId="1" applyNumberFormat="1" applyFont="1" applyBorder="1" applyAlignment="1" applyProtection="1">
      <alignment vertical="center"/>
    </xf>
    <xf numFmtId="173" fontId="8" fillId="0" borderId="67" xfId="1" applyNumberFormat="1" applyFont="1" applyBorder="1" applyAlignment="1" applyProtection="1">
      <alignment vertical="center"/>
    </xf>
    <xf numFmtId="173" fontId="8" fillId="0" borderId="76" xfId="1" applyNumberFormat="1" applyFont="1" applyBorder="1" applyAlignment="1" applyProtection="1">
      <alignment vertical="center"/>
    </xf>
    <xf numFmtId="0" fontId="7" fillId="0" borderId="32" xfId="0" applyFont="1" applyBorder="1" applyAlignment="1" applyProtection="1">
      <alignment horizontal="right" vertical="center" wrapText="1"/>
      <protection locked="0"/>
    </xf>
    <xf numFmtId="0" fontId="7" fillId="0" borderId="35" xfId="0" applyFont="1" applyBorder="1" applyAlignment="1" applyProtection="1">
      <alignment horizontal="right" vertical="center" wrapText="1"/>
      <protection locked="0"/>
    </xf>
    <xf numFmtId="0" fontId="61" fillId="0" borderId="0" xfId="0" applyFont="1" applyFill="1" applyAlignment="1" applyProtection="1">
      <alignment horizontal="left"/>
    </xf>
    <xf numFmtId="173" fontId="7" fillId="0" borderId="102" xfId="1" applyNumberFormat="1" applyFont="1" applyFill="1" applyBorder="1" applyAlignment="1" applyProtection="1">
      <alignment horizontal="center" vertical="top" wrapText="1"/>
    </xf>
    <xf numFmtId="0" fontId="15" fillId="0" borderId="15" xfId="0" applyFont="1" applyBorder="1"/>
    <xf numFmtId="0" fontId="15" fillId="0" borderId="0" xfId="0" applyFont="1" applyBorder="1"/>
    <xf numFmtId="0" fontId="5" fillId="0" borderId="0" xfId="0" applyFont="1" applyFill="1" applyBorder="1" applyAlignment="1">
      <alignment vertical="center" wrapText="1"/>
    </xf>
    <xf numFmtId="0" fontId="9" fillId="0" borderId="0" xfId="0" applyFont="1" applyBorder="1"/>
    <xf numFmtId="0" fontId="9" fillId="0" borderId="0" xfId="0" applyFont="1" applyFill="1" applyBorder="1"/>
    <xf numFmtId="0" fontId="5" fillId="0" borderId="25" xfId="0" applyFont="1" applyFill="1" applyBorder="1" applyAlignment="1">
      <alignment vertical="center" wrapText="1"/>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9" fillId="0" borderId="33" xfId="0" applyFont="1" applyBorder="1" applyProtection="1">
      <protection locked="0"/>
    </xf>
    <xf numFmtId="173" fontId="8" fillId="0" borderId="0" xfId="1" applyNumberFormat="1" applyFont="1" applyBorder="1" applyAlignment="1" applyProtection="1">
      <alignment vertical="center"/>
      <protection locked="0"/>
    </xf>
    <xf numFmtId="173" fontId="8" fillId="0" borderId="103" xfId="1" applyNumberFormat="1" applyFont="1" applyBorder="1" applyAlignment="1" applyProtection="1">
      <alignment vertical="center"/>
      <protection locked="0"/>
    </xf>
    <xf numFmtId="173" fontId="8" fillId="0" borderId="104" xfId="1" applyNumberFormat="1" applyFont="1" applyBorder="1" applyAlignment="1" applyProtection="1">
      <alignment vertical="center"/>
      <protection locked="0"/>
    </xf>
    <xf numFmtId="173" fontId="8" fillId="0" borderId="105" xfId="1" applyNumberFormat="1" applyFont="1" applyBorder="1" applyAlignment="1" applyProtection="1">
      <alignment vertical="center"/>
      <protection locked="0"/>
    </xf>
    <xf numFmtId="173" fontId="24" fillId="6" borderId="106" xfId="1" applyNumberFormat="1" applyFont="1" applyFill="1" applyBorder="1" applyAlignment="1" applyProtection="1">
      <alignment vertical="center"/>
    </xf>
    <xf numFmtId="0" fontId="9" fillId="0" borderId="2" xfId="0" applyFont="1" applyBorder="1" applyAlignment="1" applyProtection="1">
      <alignment vertical="top" wrapText="1"/>
      <protection locked="0"/>
    </xf>
    <xf numFmtId="0" fontId="63" fillId="0" borderId="1" xfId="0" applyFont="1" applyFill="1" applyBorder="1" applyAlignment="1" applyProtection="1">
      <alignment vertical="center" wrapText="1"/>
    </xf>
    <xf numFmtId="0" fontId="63" fillId="0" borderId="20" xfId="0" applyFont="1" applyFill="1" applyBorder="1" applyAlignment="1" applyProtection="1">
      <alignment vertical="center" wrapText="1"/>
    </xf>
    <xf numFmtId="173" fontId="9" fillId="0" borderId="3" xfId="1" applyNumberFormat="1" applyFont="1" applyBorder="1" applyAlignment="1" applyProtection="1">
      <alignment horizontal="center" vertical="center"/>
    </xf>
    <xf numFmtId="0" fontId="4" fillId="6" borderId="3" xfId="0" applyFont="1" applyFill="1" applyBorder="1" applyAlignment="1" applyProtection="1">
      <alignment horizontal="center" vertical="center" wrapText="1"/>
    </xf>
    <xf numFmtId="0" fontId="14" fillId="6" borderId="37" xfId="0" applyFont="1" applyFill="1" applyBorder="1" applyAlignment="1" applyProtection="1">
      <alignment horizontal="left" vertical="center" wrapText="1"/>
    </xf>
    <xf numFmtId="173" fontId="14" fillId="6" borderId="3" xfId="1" applyNumberFormat="1" applyFont="1" applyFill="1" applyBorder="1" applyAlignment="1" applyProtection="1">
      <alignment horizontal="center" vertical="center" wrapText="1"/>
    </xf>
    <xf numFmtId="173" fontId="14" fillId="6" borderId="3" xfId="1" applyNumberFormat="1" applyFont="1" applyFill="1" applyBorder="1" applyAlignment="1" applyProtection="1">
      <alignment horizontal="center" vertical="top" wrapText="1"/>
    </xf>
    <xf numFmtId="0" fontId="14" fillId="6" borderId="37" xfId="0" applyFont="1" applyFill="1" applyBorder="1" applyAlignment="1" applyProtection="1">
      <alignment horizontal="right" vertical="center" wrapText="1"/>
    </xf>
    <xf numFmtId="173" fontId="4" fillId="6" borderId="3" xfId="1" applyNumberFormat="1" applyFont="1" applyFill="1" applyBorder="1" applyAlignment="1" applyProtection="1">
      <alignment horizontal="center" vertical="top" wrapText="1"/>
    </xf>
    <xf numFmtId="0" fontId="4" fillId="6" borderId="3" xfId="0" applyFont="1" applyFill="1" applyBorder="1" applyAlignment="1" applyProtection="1">
      <alignment horizontal="right" vertical="center" wrapText="1"/>
    </xf>
    <xf numFmtId="173" fontId="4" fillId="6" borderId="3" xfId="1" applyNumberFormat="1" applyFont="1" applyFill="1" applyBorder="1" applyAlignment="1" applyProtection="1">
      <alignment horizontal="center" vertical="center" wrapText="1"/>
    </xf>
    <xf numFmtId="173" fontId="14" fillId="0" borderId="0" xfId="0" applyNumberFormat="1" applyFont="1" applyFill="1" applyBorder="1" applyAlignment="1">
      <alignment horizontal="right" vertical="center"/>
    </xf>
    <xf numFmtId="173" fontId="14" fillId="0" borderId="0" xfId="0" applyNumberFormat="1" applyFont="1" applyFill="1" applyBorder="1"/>
    <xf numFmtId="0" fontId="15" fillId="0" borderId="3" xfId="0" applyFont="1" applyBorder="1" applyAlignment="1">
      <alignment vertical="center" wrapText="1"/>
    </xf>
    <xf numFmtId="173" fontId="15" fillId="0" borderId="3" xfId="1" applyNumberFormat="1" applyFont="1" applyBorder="1" applyAlignment="1">
      <alignment horizontal="center" vertical="center" wrapText="1"/>
    </xf>
    <xf numFmtId="9" fontId="39" fillId="0" borderId="37" xfId="0" applyNumberFormat="1" applyFont="1" applyBorder="1" applyAlignment="1" applyProtection="1">
      <alignment horizontal="center" vertical="center" wrapText="1"/>
    </xf>
    <xf numFmtId="171" fontId="15" fillId="6" borderId="3" xfId="0" applyNumberFormat="1" applyFont="1" applyFill="1" applyBorder="1" applyAlignment="1" applyProtection="1">
      <alignment horizontal="left" vertical="center"/>
    </xf>
    <xf numFmtId="0" fontId="7" fillId="0" borderId="15" xfId="0" applyFont="1" applyBorder="1" applyAlignment="1" applyProtection="1">
      <alignment horizontal="center"/>
      <protection locked="0"/>
    </xf>
    <xf numFmtId="173" fontId="7" fillId="0" borderId="17" xfId="0" applyNumberFormat="1" applyFont="1" applyBorder="1"/>
    <xf numFmtId="173" fontId="7" fillId="0" borderId="15" xfId="0" applyNumberFormat="1" applyFont="1" applyBorder="1"/>
    <xf numFmtId="0" fontId="8" fillId="0" borderId="102" xfId="0" applyFont="1" applyBorder="1"/>
    <xf numFmtId="173" fontId="7" fillId="0" borderId="14" xfId="0" applyNumberFormat="1" applyFont="1" applyBorder="1"/>
    <xf numFmtId="173" fontId="7" fillId="0" borderId="48" xfId="0" applyNumberFormat="1" applyFont="1" applyBorder="1"/>
    <xf numFmtId="168" fontId="63" fillId="0" borderId="0" xfId="3" applyNumberFormat="1" applyFont="1" applyFill="1" applyAlignment="1" applyProtection="1">
      <alignment horizontal="center" vertical="center"/>
      <protection locked="0"/>
    </xf>
    <xf numFmtId="0" fontId="63" fillId="0" borderId="0" xfId="0" applyFont="1" applyFill="1" applyAlignment="1">
      <alignment horizontal="left" vertical="center"/>
    </xf>
    <xf numFmtId="0" fontId="63" fillId="0" borderId="46" xfId="0" applyFont="1" applyBorder="1" applyAlignment="1" applyProtection="1">
      <alignment horizontal="center"/>
      <protection locked="0"/>
    </xf>
    <xf numFmtId="3" fontId="0" fillId="0" borderId="21" xfId="0" applyNumberFormat="1" applyBorder="1" applyProtection="1"/>
    <xf numFmtId="3" fontId="52" fillId="0" borderId="21" xfId="0" applyNumberFormat="1" applyFont="1" applyBorder="1" applyProtection="1">
      <protection locked="0"/>
    </xf>
    <xf numFmtId="173" fontId="15" fillId="6" borderId="3" xfId="1" applyNumberFormat="1" applyFont="1" applyFill="1" applyBorder="1" applyAlignment="1" applyProtection="1">
      <alignment horizontal="left" vertical="center"/>
    </xf>
    <xf numFmtId="173" fontId="8" fillId="6" borderId="42" xfId="1" applyNumberFormat="1" applyFont="1" applyFill="1" applyBorder="1" applyAlignment="1" applyProtection="1">
      <alignment horizontal="left" vertical="center"/>
      <protection locked="0"/>
    </xf>
    <xf numFmtId="173" fontId="9" fillId="0" borderId="25" xfId="1" applyNumberFormat="1" applyFont="1" applyFill="1" applyBorder="1" applyAlignment="1" applyProtection="1">
      <alignment horizontal="right" vertical="center"/>
      <protection locked="0"/>
    </xf>
    <xf numFmtId="173" fontId="9" fillId="0" borderId="15" xfId="1" applyNumberFormat="1" applyFont="1" applyFill="1" applyBorder="1" applyAlignment="1" applyProtection="1">
      <alignment horizontal="right" vertical="center"/>
      <protection locked="0"/>
    </xf>
    <xf numFmtId="173" fontId="9" fillId="0" borderId="0" xfId="1" applyNumberFormat="1" applyFont="1" applyFill="1" applyBorder="1" applyAlignment="1" applyProtection="1">
      <alignment horizontal="right" vertical="center"/>
      <protection locked="0"/>
    </xf>
    <xf numFmtId="173" fontId="9" fillId="0" borderId="13" xfId="1" applyNumberFormat="1" applyFont="1" applyFill="1" applyBorder="1" applyAlignment="1" applyProtection="1">
      <alignment horizontal="right" vertical="center"/>
      <protection locked="0"/>
    </xf>
    <xf numFmtId="173" fontId="9" fillId="0" borderId="19" xfId="1" applyNumberFormat="1" applyFont="1" applyFill="1" applyBorder="1" applyAlignment="1" applyProtection="1">
      <alignment horizontal="right" vertical="center"/>
      <protection locked="0"/>
    </xf>
    <xf numFmtId="173" fontId="9" fillId="0" borderId="20" xfId="1" applyNumberFormat="1" applyFont="1" applyFill="1" applyBorder="1" applyAlignment="1" applyProtection="1">
      <alignment horizontal="right" vertical="center"/>
      <protection locked="0"/>
    </xf>
    <xf numFmtId="0" fontId="9" fillId="0" borderId="24" xfId="0" applyFont="1" applyFill="1" applyBorder="1" applyAlignment="1" applyProtection="1">
      <alignment vertical="center" wrapText="1"/>
      <protection locked="0"/>
    </xf>
    <xf numFmtId="173" fontId="7" fillId="0" borderId="14" xfId="1" applyNumberFormat="1" applyFont="1" applyFill="1" applyBorder="1" applyAlignment="1" applyProtection="1">
      <alignment horizontal="center" vertical="top" wrapText="1"/>
      <protection locked="0"/>
    </xf>
    <xf numFmtId="173" fontId="7" fillId="0" borderId="58" xfId="1" applyNumberFormat="1" applyFont="1" applyFill="1" applyBorder="1" applyAlignment="1" applyProtection="1">
      <alignment horizontal="center" vertical="top" wrapText="1"/>
      <protection locked="0"/>
    </xf>
    <xf numFmtId="173" fontId="7" fillId="0" borderId="61" xfId="1" applyNumberFormat="1" applyFont="1" applyFill="1" applyBorder="1" applyAlignment="1" applyProtection="1">
      <alignment horizontal="center" vertical="top" wrapText="1"/>
      <protection locked="0"/>
    </xf>
    <xf numFmtId="0" fontId="9" fillId="0" borderId="47" xfId="0" applyFont="1" applyFill="1" applyBorder="1" applyAlignment="1" applyProtection="1">
      <alignment vertical="center" wrapText="1"/>
      <protection locked="0"/>
    </xf>
    <xf numFmtId="173" fontId="7" fillId="0" borderId="64" xfId="1" applyNumberFormat="1" applyFont="1" applyFill="1" applyBorder="1" applyAlignment="1" applyProtection="1">
      <alignment horizontal="center" vertical="top" wrapText="1"/>
      <protection locked="0"/>
    </xf>
    <xf numFmtId="173" fontId="7" fillId="0" borderId="94" xfId="1" applyNumberFormat="1" applyFont="1" applyFill="1" applyBorder="1" applyAlignment="1" applyProtection="1">
      <alignment horizontal="center" vertical="top" wrapText="1"/>
      <protection locked="0"/>
    </xf>
    <xf numFmtId="173" fontId="7" fillId="0" borderId="16" xfId="1" applyNumberFormat="1" applyFont="1" applyFill="1" applyBorder="1" applyAlignment="1" applyProtection="1">
      <alignment horizontal="center" vertical="top" wrapText="1"/>
      <protection locked="0"/>
    </xf>
    <xf numFmtId="0" fontId="9" fillId="0" borderId="21" xfId="0" applyFont="1" applyFill="1" applyBorder="1" applyAlignment="1" applyProtection="1">
      <alignment vertical="center" wrapText="1"/>
      <protection locked="0"/>
    </xf>
    <xf numFmtId="173" fontId="7" fillId="0" borderId="68" xfId="1" applyNumberFormat="1" applyFont="1" applyFill="1" applyBorder="1" applyAlignment="1" applyProtection="1">
      <alignment horizontal="center" vertical="top" wrapText="1"/>
      <protection locked="0"/>
    </xf>
    <xf numFmtId="0" fontId="9" fillId="0" borderId="21" xfId="0" applyFont="1" applyFill="1" applyBorder="1" applyAlignment="1" applyProtection="1">
      <alignment horizontal="right" vertical="center" wrapText="1"/>
      <protection locked="0"/>
    </xf>
    <xf numFmtId="173" fontId="7" fillId="0" borderId="71" xfId="1" applyNumberFormat="1" applyFont="1" applyFill="1" applyBorder="1" applyAlignment="1" applyProtection="1">
      <alignment horizontal="center" vertical="top" wrapText="1"/>
      <protection locked="0"/>
    </xf>
    <xf numFmtId="0" fontId="9" fillId="0" borderId="47" xfId="0" applyFont="1" applyFill="1" applyBorder="1" applyAlignment="1" applyProtection="1">
      <alignment horizontal="right" vertical="center" wrapText="1"/>
      <protection locked="0"/>
    </xf>
    <xf numFmtId="173" fontId="7" fillId="0" borderId="63" xfId="1" applyNumberFormat="1" applyFont="1" applyFill="1" applyBorder="1" applyAlignment="1" applyProtection="1">
      <alignment horizontal="center" vertical="top" wrapText="1"/>
      <protection locked="0"/>
    </xf>
    <xf numFmtId="173" fontId="7" fillId="0" borderId="102" xfId="1" applyNumberFormat="1" applyFont="1" applyFill="1" applyBorder="1" applyAlignment="1" applyProtection="1">
      <alignment horizontal="center" vertical="top" wrapText="1"/>
      <protection locked="0"/>
    </xf>
    <xf numFmtId="173" fontId="7" fillId="0" borderId="95" xfId="1" applyNumberFormat="1" applyFont="1" applyFill="1" applyBorder="1" applyAlignment="1" applyProtection="1">
      <alignment horizontal="center" vertical="top" wrapText="1"/>
      <protection locked="0"/>
    </xf>
    <xf numFmtId="173" fontId="7" fillId="0" borderId="62" xfId="1" applyNumberFormat="1" applyFont="1" applyFill="1" applyBorder="1" applyAlignment="1" applyProtection="1">
      <alignment horizontal="center" vertical="top" wrapText="1"/>
      <protection locked="0"/>
    </xf>
    <xf numFmtId="173" fontId="7" fillId="0" borderId="65" xfId="1" applyNumberFormat="1" applyFont="1" applyFill="1" applyBorder="1" applyAlignment="1" applyProtection="1">
      <alignment horizontal="center" vertical="top" wrapText="1"/>
      <protection locked="0"/>
    </xf>
    <xf numFmtId="173" fontId="7" fillId="0" borderId="66" xfId="1" applyNumberFormat="1" applyFont="1" applyFill="1" applyBorder="1" applyAlignment="1" applyProtection="1">
      <alignment horizontal="center" vertical="top" wrapText="1"/>
      <protection locked="0"/>
    </xf>
    <xf numFmtId="173" fontId="7" fillId="0" borderId="72" xfId="1" applyNumberFormat="1" applyFont="1" applyFill="1" applyBorder="1" applyAlignment="1" applyProtection="1">
      <alignment horizontal="center" vertical="top" wrapText="1"/>
      <protection locked="0"/>
    </xf>
    <xf numFmtId="173" fontId="7" fillId="0" borderId="15" xfId="1" applyNumberFormat="1" applyFont="1" applyFill="1" applyBorder="1" applyAlignment="1" applyProtection="1">
      <alignment horizontal="center" vertical="top" wrapText="1"/>
      <protection locked="0"/>
    </xf>
    <xf numFmtId="173" fontId="7" fillId="0" borderId="0" xfId="1" applyNumberFormat="1" applyFont="1" applyFill="1" applyBorder="1" applyAlignment="1" applyProtection="1">
      <alignment horizontal="center" vertical="top" wrapText="1"/>
      <protection locked="0"/>
    </xf>
    <xf numFmtId="173" fontId="7" fillId="0" borderId="19" xfId="1" applyNumberFormat="1" applyFont="1" applyFill="1" applyBorder="1" applyAlignment="1" applyProtection="1">
      <alignment horizontal="center" vertical="top" wrapText="1"/>
      <protection locked="0"/>
    </xf>
    <xf numFmtId="3" fontId="8" fillId="0" borderId="18" xfId="0" applyNumberFormat="1" applyFont="1" applyBorder="1" applyProtection="1"/>
    <xf numFmtId="3" fontId="8" fillId="0" borderId="18" xfId="0" applyNumberFormat="1" applyFont="1" applyBorder="1" applyProtection="1">
      <protection locked="0"/>
    </xf>
    <xf numFmtId="3" fontId="8" fillId="0" borderId="23" xfId="0" applyNumberFormat="1" applyFont="1" applyBorder="1" applyProtection="1"/>
    <xf numFmtId="3" fontId="8" fillId="0" borderId="27" xfId="0" applyNumberFormat="1" applyFont="1" applyBorder="1" applyProtection="1"/>
    <xf numFmtId="3" fontId="8" fillId="0" borderId="22" xfId="0" applyNumberFormat="1" applyFont="1" applyBorder="1" applyProtection="1"/>
    <xf numFmtId="0" fontId="3" fillId="0" borderId="21" xfId="0" applyFont="1" applyBorder="1" applyProtection="1"/>
    <xf numFmtId="0" fontId="5" fillId="0" borderId="19" xfId="0" applyFont="1" applyBorder="1" applyProtection="1"/>
    <xf numFmtId="0" fontId="8" fillId="0" borderId="19" xfId="0" applyFont="1" applyBorder="1" applyProtection="1"/>
    <xf numFmtId="3" fontId="8" fillId="0" borderId="0" xfId="0" applyNumberFormat="1" applyFont="1" applyBorder="1" applyProtection="1"/>
    <xf numFmtId="3" fontId="5" fillId="0" borderId="0" xfId="0" applyNumberFormat="1" applyFont="1" applyBorder="1" applyProtection="1"/>
    <xf numFmtId="3" fontId="3" fillId="0" borderId="21" xfId="0" applyNumberFormat="1" applyFont="1" applyBorder="1" applyProtection="1"/>
    <xf numFmtId="3" fontId="5" fillId="0" borderId="19" xfId="0" applyNumberFormat="1" applyFont="1" applyBorder="1" applyProtection="1"/>
    <xf numFmtId="3" fontId="5" fillId="0" borderId="25" xfId="0" applyNumberFormat="1" applyFont="1" applyBorder="1" applyProtection="1"/>
    <xf numFmtId="3" fontId="3" fillId="0" borderId="24" xfId="0" applyNumberFormat="1" applyFont="1" applyBorder="1" applyProtection="1"/>
    <xf numFmtId="3" fontId="5" fillId="0" borderId="26" xfId="0" applyNumberFormat="1" applyFont="1" applyBorder="1" applyProtection="1"/>
    <xf numFmtId="3" fontId="8" fillId="0" borderId="19" xfId="0" applyNumberFormat="1" applyFont="1" applyBorder="1" applyProtection="1"/>
    <xf numFmtId="3" fontId="4" fillId="0" borderId="21" xfId="0" applyNumberFormat="1" applyFont="1" applyBorder="1" applyAlignment="1" applyProtection="1">
      <alignment horizontal="right"/>
    </xf>
    <xf numFmtId="3" fontId="4" fillId="0" borderId="28" xfId="0" applyNumberFormat="1" applyFont="1" applyBorder="1" applyProtection="1"/>
    <xf numFmtId="3" fontId="4" fillId="0" borderId="28" xfId="0" applyNumberFormat="1" applyFont="1" applyBorder="1" applyAlignment="1" applyProtection="1">
      <alignment horizontal="right"/>
    </xf>
    <xf numFmtId="3" fontId="8" fillId="0" borderId="107" xfId="0" applyNumberFormat="1" applyFont="1" applyBorder="1" applyProtection="1"/>
    <xf numFmtId="3" fontId="4" fillId="6" borderId="31" xfId="0" applyNumberFormat="1" applyFont="1" applyFill="1" applyBorder="1" applyAlignment="1" applyProtection="1">
      <alignment vertical="center"/>
    </xf>
    <xf numFmtId="3" fontId="3" fillId="0" borderId="0" xfId="0" applyNumberFormat="1" applyFont="1" applyBorder="1" applyProtection="1"/>
    <xf numFmtId="3" fontId="5" fillId="0" borderId="29" xfId="0" applyNumberFormat="1" applyFont="1" applyBorder="1" applyProtection="1"/>
    <xf numFmtId="3" fontId="5" fillId="0" borderId="19" xfId="0" applyNumberFormat="1" applyFont="1" applyBorder="1" applyProtection="1">
      <protection locked="0"/>
    </xf>
    <xf numFmtId="3" fontId="3" fillId="0" borderId="19" xfId="0" applyNumberFormat="1" applyFont="1" applyBorder="1" applyProtection="1"/>
    <xf numFmtId="3" fontId="3" fillId="6" borderId="31" xfId="0" applyNumberFormat="1" applyFont="1" applyFill="1" applyBorder="1" applyAlignment="1" applyProtection="1">
      <alignment horizontal="center" vertical="center"/>
    </xf>
    <xf numFmtId="3" fontId="5" fillId="0" borderId="21" xfId="0" applyNumberFormat="1" applyFont="1" applyBorder="1" applyProtection="1">
      <protection locked="0"/>
    </xf>
    <xf numFmtId="0" fontId="69" fillId="0" borderId="0" xfId="0" applyFont="1" applyProtection="1"/>
    <xf numFmtId="0" fontId="69" fillId="0" borderId="0" xfId="0" applyFont="1" applyAlignment="1" applyProtection="1">
      <alignment vertical="center"/>
    </xf>
    <xf numFmtId="173" fontId="15" fillId="6" borderId="20" xfId="1" applyNumberFormat="1" applyFont="1" applyFill="1" applyBorder="1" applyAlignment="1" applyProtection="1">
      <alignment horizontal="left" vertical="center"/>
    </xf>
    <xf numFmtId="0" fontId="14" fillId="0" borderId="35" xfId="0" applyFont="1" applyFill="1" applyBorder="1" applyAlignment="1" applyProtection="1">
      <alignment wrapText="1"/>
      <protection locked="0"/>
    </xf>
    <xf numFmtId="0" fontId="0" fillId="0" borderId="0" xfId="0" applyBorder="1"/>
    <xf numFmtId="0" fontId="71" fillId="0" borderId="0" xfId="0" applyFont="1"/>
    <xf numFmtId="0" fontId="68" fillId="0" borderId="0" xfId="0" applyFont="1" applyAlignment="1" applyProtection="1">
      <alignment horizontal="center"/>
    </xf>
    <xf numFmtId="168" fontId="68" fillId="0" borderId="3" xfId="3" applyNumberFormat="1" applyFont="1" applyFill="1" applyBorder="1" applyAlignment="1" applyProtection="1">
      <alignment horizontal="center" vertical="center"/>
      <protection locked="0"/>
    </xf>
    <xf numFmtId="0" fontId="68" fillId="0" borderId="0" xfId="0" applyFont="1" applyAlignment="1" applyProtection="1">
      <alignment horizontal="center" vertical="center"/>
    </xf>
    <xf numFmtId="3" fontId="46" fillId="0" borderId="3" xfId="1" applyNumberFormat="1" applyFont="1" applyBorder="1" applyAlignment="1" applyProtection="1">
      <alignment horizontal="center" vertical="center"/>
    </xf>
    <xf numFmtId="3" fontId="68" fillId="0" borderId="2" xfId="0" applyNumberFormat="1" applyFont="1" applyBorder="1" applyAlignment="1" applyProtection="1">
      <alignment horizontal="center" vertical="center"/>
      <protection locked="0"/>
    </xf>
    <xf numFmtId="3" fontId="68" fillId="0" borderId="37" xfId="0" applyNumberFormat="1" applyFont="1" applyBorder="1" applyAlignment="1" applyProtection="1">
      <alignment horizontal="center" vertical="center"/>
      <protection locked="0"/>
    </xf>
    <xf numFmtId="3" fontId="68" fillId="0" borderId="13" xfId="0" applyNumberFormat="1" applyFont="1" applyBorder="1" applyAlignment="1" applyProtection="1">
      <alignment horizontal="center" vertical="center"/>
      <protection locked="0"/>
    </xf>
    <xf numFmtId="3" fontId="45" fillId="0" borderId="0" xfId="0" applyNumberFormat="1" applyFont="1" applyProtection="1">
      <protection locked="0"/>
    </xf>
    <xf numFmtId="0" fontId="4" fillId="0" borderId="0" xfId="0" applyFont="1" applyFill="1" applyBorder="1" applyAlignment="1" applyProtection="1"/>
    <xf numFmtId="173" fontId="15" fillId="6" borderId="3" xfId="0" applyNumberFormat="1" applyFont="1" applyFill="1" applyBorder="1" applyAlignment="1" applyProtection="1">
      <alignment horizontal="center" vertical="center"/>
    </xf>
    <xf numFmtId="0" fontId="4" fillId="0" borderId="21" xfId="0" applyFont="1" applyFill="1" applyBorder="1" applyAlignment="1" applyProtection="1"/>
    <xf numFmtId="173" fontId="15" fillId="6" borderId="20" xfId="1" applyNumberFormat="1" applyFont="1" applyFill="1" applyBorder="1" applyAlignment="1" applyProtection="1">
      <alignment horizontal="center" vertical="center"/>
    </xf>
    <xf numFmtId="0" fontId="8" fillId="0" borderId="0" xfId="0" applyFont="1" applyFill="1" applyBorder="1"/>
    <xf numFmtId="0" fontId="72" fillId="0" borderId="3" xfId="0" applyFont="1" applyBorder="1" applyAlignment="1">
      <alignment horizontal="center" vertical="center"/>
    </xf>
    <xf numFmtId="0" fontId="73" fillId="0" borderId="3" xfId="0" applyFont="1" applyBorder="1" applyAlignment="1">
      <alignment horizontal="center" vertical="center"/>
    </xf>
    <xf numFmtId="173" fontId="14" fillId="0" borderId="3" xfId="0" applyNumberFormat="1" applyFont="1" applyFill="1" applyBorder="1" applyAlignment="1">
      <alignment horizontal="right" vertical="center"/>
    </xf>
    <xf numFmtId="0" fontId="53" fillId="0" borderId="3" xfId="0" applyFont="1" applyBorder="1" applyAlignment="1">
      <alignment horizontal="center"/>
    </xf>
    <xf numFmtId="169" fontId="53" fillId="0" borderId="3" xfId="0" applyNumberFormat="1" applyFont="1" applyBorder="1" applyAlignment="1">
      <alignment horizontal="center"/>
    </xf>
    <xf numFmtId="170" fontId="46" fillId="0" borderId="3" xfId="0" applyNumberFormat="1" applyFont="1" applyBorder="1" applyAlignment="1" applyProtection="1">
      <alignment horizontal="center" vertical="center"/>
    </xf>
    <xf numFmtId="0" fontId="46" fillId="0" borderId="3" xfId="0" applyNumberFormat="1" applyFont="1" applyBorder="1" applyAlignment="1" applyProtection="1">
      <alignment horizontal="center" vertical="center"/>
    </xf>
    <xf numFmtId="0" fontId="4" fillId="0" borderId="0" xfId="0" applyNumberFormat="1" applyFont="1" applyAlignment="1" applyProtection="1">
      <alignment vertical="center"/>
    </xf>
    <xf numFmtId="9" fontId="39" fillId="6" borderId="3" xfId="0" applyNumberFormat="1" applyFont="1" applyFill="1" applyBorder="1" applyAlignment="1" applyProtection="1">
      <alignment horizontal="center" vertical="center" wrapText="1"/>
    </xf>
    <xf numFmtId="0" fontId="59" fillId="0" borderId="0" xfId="0" applyFont="1" applyBorder="1" applyAlignment="1" applyProtection="1">
      <alignment horizontal="center"/>
    </xf>
    <xf numFmtId="0" fontId="3" fillId="0" borderId="0" xfId="0" applyFont="1" applyBorder="1" applyProtection="1"/>
    <xf numFmtId="0" fontId="59" fillId="0" borderId="0" xfId="0" applyFont="1" applyAlignment="1" applyProtection="1">
      <alignment horizontal="center"/>
    </xf>
    <xf numFmtId="0" fontId="3" fillId="0" borderId="0" xfId="0" applyFont="1" applyProtection="1"/>
    <xf numFmtId="3" fontId="46" fillId="0" borderId="3" xfId="0" applyNumberFormat="1" applyFont="1" applyBorder="1" applyAlignment="1" applyProtection="1">
      <alignment horizontal="center" vertical="center"/>
    </xf>
    <xf numFmtId="0" fontId="59" fillId="0" borderId="0" xfId="0" applyFont="1" applyBorder="1" applyAlignment="1" applyProtection="1">
      <alignment horizontal="center" vertical="center"/>
    </xf>
    <xf numFmtId="3" fontId="46" fillId="0" borderId="3" xfId="0" applyNumberFormat="1" applyFont="1" applyFill="1" applyBorder="1" applyAlignment="1" applyProtection="1">
      <alignment horizontal="center" vertical="center"/>
    </xf>
    <xf numFmtId="9" fontId="74" fillId="0" borderId="3" xfId="3" applyFont="1" applyBorder="1" applyAlignment="1" applyProtection="1">
      <alignment horizontal="center" vertical="center"/>
    </xf>
    <xf numFmtId="1" fontId="46" fillId="0" borderId="0" xfId="1" applyNumberFormat="1" applyFont="1" applyAlignment="1" applyProtection="1">
      <alignment horizontal="center" vertical="center"/>
    </xf>
    <xf numFmtId="1" fontId="46" fillId="0" borderId="0" xfId="1" applyNumberFormat="1" applyFont="1" applyAlignment="1" applyProtection="1">
      <alignment vertical="center"/>
    </xf>
    <xf numFmtId="3" fontId="46" fillId="0" borderId="37" xfId="1" applyNumberFormat="1" applyFont="1" applyBorder="1" applyAlignment="1" applyProtection="1">
      <alignment horizontal="center" vertical="center"/>
    </xf>
    <xf numFmtId="9" fontId="74" fillId="0" borderId="3" xfId="3" applyNumberFormat="1" applyFont="1" applyBorder="1" applyAlignment="1" applyProtection="1">
      <alignment horizontal="center" vertical="center"/>
    </xf>
    <xf numFmtId="1" fontId="4" fillId="0" borderId="0" xfId="1" applyNumberFormat="1" applyFont="1" applyAlignment="1" applyProtection="1">
      <alignment vertical="center"/>
    </xf>
    <xf numFmtId="173" fontId="53" fillId="0" borderId="0" xfId="1" applyNumberFormat="1" applyFont="1" applyAlignment="1" applyProtection="1">
      <alignment vertical="center"/>
    </xf>
    <xf numFmtId="173" fontId="53" fillId="0" borderId="0" xfId="1" applyNumberFormat="1" applyFont="1" applyProtection="1"/>
    <xf numFmtId="3" fontId="53" fillId="0" borderId="0" xfId="0" applyNumberFormat="1" applyFont="1" applyProtection="1"/>
    <xf numFmtId="0" fontId="46" fillId="0" borderId="3" xfId="0" applyFont="1" applyBorder="1" applyProtection="1"/>
    <xf numFmtId="1" fontId="46" fillId="0" borderId="3" xfId="1" applyNumberFormat="1" applyFont="1" applyBorder="1" applyAlignment="1" applyProtection="1">
      <alignment horizontal="center"/>
    </xf>
    <xf numFmtId="3" fontId="53" fillId="0" borderId="0" xfId="0" applyNumberFormat="1" applyFont="1" applyProtection="1">
      <protection locked="0"/>
    </xf>
    <xf numFmtId="173" fontId="75" fillId="8" borderId="3" xfId="0" applyNumberFormat="1" applyFont="1" applyFill="1" applyBorder="1" applyAlignment="1" applyProtection="1">
      <alignment horizontal="center" vertical="center" wrapText="1"/>
    </xf>
    <xf numFmtId="171" fontId="15" fillId="6" borderId="3" xfId="0" applyNumberFormat="1" applyFont="1" applyFill="1" applyBorder="1" applyAlignment="1" applyProtection="1">
      <alignment horizontal="center" vertical="center"/>
    </xf>
    <xf numFmtId="0" fontId="9" fillId="0" borderId="35" xfId="0" applyFont="1" applyBorder="1" applyAlignment="1" applyProtection="1">
      <alignment horizontal="right"/>
    </xf>
    <xf numFmtId="173" fontId="3" fillId="6" borderId="78" xfId="1" applyNumberFormat="1" applyFont="1" applyFill="1" applyBorder="1" applyAlignment="1" applyProtection="1">
      <alignment horizontal="center" vertical="center"/>
    </xf>
    <xf numFmtId="173" fontId="3" fillId="6" borderId="80" xfId="1" applyNumberFormat="1" applyFont="1" applyFill="1" applyBorder="1" applyAlignment="1" applyProtection="1">
      <alignment horizontal="center" vertical="center"/>
    </xf>
    <xf numFmtId="173" fontId="3" fillId="6" borderId="81" xfId="1" applyNumberFormat="1" applyFont="1" applyFill="1" applyBorder="1" applyAlignment="1" applyProtection="1">
      <alignment horizontal="center" vertical="center"/>
    </xf>
    <xf numFmtId="173" fontId="3" fillId="6" borderId="31" xfId="1" applyNumberFormat="1" applyFont="1" applyFill="1" applyBorder="1" applyAlignment="1" applyProtection="1">
      <alignment horizontal="center" vertical="center"/>
    </xf>
    <xf numFmtId="173" fontId="8" fillId="6" borderId="78" xfId="1" applyNumberFormat="1" applyFont="1" applyFill="1" applyBorder="1" applyAlignment="1" applyProtection="1">
      <alignment horizontal="center" vertical="center"/>
    </xf>
    <xf numFmtId="3" fontId="76" fillId="0" borderId="0" xfId="0" quotePrefix="1" applyNumberFormat="1" applyFont="1" applyBorder="1" applyProtection="1"/>
    <xf numFmtId="3" fontId="9" fillId="0" borderId="15" xfId="0" applyNumberFormat="1" applyFont="1" applyFill="1" applyBorder="1" applyAlignment="1" applyProtection="1">
      <alignment horizontal="right" vertical="top" wrapText="1"/>
    </xf>
    <xf numFmtId="173" fontId="9" fillId="0" borderId="15" xfId="1" applyNumberFormat="1" applyFont="1" applyFill="1" applyBorder="1" applyAlignment="1" applyProtection="1">
      <alignment horizontal="center" vertical="top" wrapText="1"/>
    </xf>
    <xf numFmtId="9" fontId="40" fillId="0" borderId="21" xfId="3" applyFont="1" applyFill="1" applyBorder="1" applyAlignment="1" applyProtection="1">
      <alignment horizontal="center" vertical="top" wrapText="1"/>
    </xf>
    <xf numFmtId="9" fontId="40" fillId="0" borderId="15" xfId="3" applyFont="1" applyFill="1" applyBorder="1" applyAlignment="1" applyProtection="1">
      <alignment horizontal="center" vertical="top" wrapText="1"/>
    </xf>
    <xf numFmtId="0" fontId="9" fillId="0" borderId="35" xfId="0" applyFont="1" applyFill="1" applyBorder="1" applyAlignment="1" applyProtection="1">
      <alignment horizontal="right"/>
    </xf>
    <xf numFmtId="173" fontId="8" fillId="0" borderId="112" xfId="1" applyNumberFormat="1" applyFont="1" applyFill="1" applyBorder="1" applyAlignment="1" applyProtection="1">
      <alignment vertical="center"/>
    </xf>
    <xf numFmtId="173" fontId="8" fillId="6" borderId="113" xfId="1" applyNumberFormat="1" applyFont="1" applyFill="1" applyBorder="1" applyAlignment="1" applyProtection="1">
      <alignment horizontal="right" vertical="center"/>
    </xf>
    <xf numFmtId="173" fontId="8" fillId="0" borderId="114" xfId="1" applyNumberFormat="1" applyFont="1" applyFill="1" applyBorder="1" applyAlignment="1" applyProtection="1">
      <alignment vertical="center"/>
    </xf>
    <xf numFmtId="0" fontId="78" fillId="8" borderId="3" xfId="0" applyFont="1" applyFill="1" applyBorder="1" applyAlignment="1">
      <alignment horizontal="center" vertical="center"/>
    </xf>
    <xf numFmtId="0" fontId="77" fillId="0" borderId="32" xfId="0" applyFont="1" applyBorder="1"/>
    <xf numFmtId="0" fontId="49" fillId="0" borderId="33" xfId="0" applyFont="1" applyBorder="1"/>
    <xf numFmtId="0" fontId="4" fillId="0" borderId="33" xfId="0" applyFont="1" applyBorder="1" applyAlignment="1">
      <alignment horizontal="justify"/>
    </xf>
    <xf numFmtId="0" fontId="8" fillId="0" borderId="33" xfId="0" applyFont="1" applyBorder="1" applyAlignment="1">
      <alignment horizontal="justify"/>
    </xf>
    <xf numFmtId="0" fontId="68" fillId="0" borderId="115" xfId="0" applyFont="1" applyBorder="1"/>
    <xf numFmtId="0" fontId="18" fillId="0" borderId="0" xfId="0" applyFont="1" applyAlignment="1">
      <alignment horizontal="center"/>
    </xf>
    <xf numFmtId="0" fontId="4" fillId="0" borderId="0" xfId="0" applyFont="1" applyAlignment="1">
      <alignment wrapText="1"/>
    </xf>
    <xf numFmtId="0" fontId="69" fillId="0" borderId="52" xfId="0" applyFont="1" applyBorder="1" applyAlignment="1" applyProtection="1">
      <alignment vertical="center"/>
    </xf>
    <xf numFmtId="0" fontId="53" fillId="0" borderId="24" xfId="0" applyFont="1" applyBorder="1" applyAlignment="1" applyProtection="1">
      <alignment vertical="center"/>
      <protection locked="0"/>
    </xf>
    <xf numFmtId="0" fontId="0" fillId="0" borderId="0" xfId="0" applyBorder="1" applyAlignment="1" applyProtection="1">
      <alignment vertical="center"/>
    </xf>
    <xf numFmtId="0" fontId="46" fillId="0" borderId="3" xfId="0" applyFont="1" applyBorder="1" applyAlignment="1" applyProtection="1">
      <alignment horizontal="center" vertical="center"/>
    </xf>
    <xf numFmtId="0" fontId="46" fillId="0" borderId="3" xfId="0" applyFont="1" applyBorder="1" applyAlignment="1">
      <alignment horizontal="center" vertical="center"/>
    </xf>
    <xf numFmtId="3" fontId="68" fillId="0" borderId="0" xfId="0" applyNumberFormat="1" applyFont="1" applyBorder="1" applyAlignment="1" applyProtection="1">
      <alignment vertical="center"/>
      <protection locked="0"/>
    </xf>
    <xf numFmtId="0" fontId="0" fillId="0" borderId="0" xfId="0" applyBorder="1" applyProtection="1"/>
    <xf numFmtId="173" fontId="15" fillId="6" borderId="42" xfId="1" applyNumberFormat="1" applyFont="1" applyFill="1" applyBorder="1" applyAlignment="1" applyProtection="1">
      <alignment horizontal="center" vertical="center"/>
    </xf>
    <xf numFmtId="9" fontId="39" fillId="0" borderId="3" xfId="0" applyNumberFormat="1" applyFont="1" applyBorder="1" applyAlignment="1" applyProtection="1">
      <alignment horizontal="center" vertical="center" wrapText="1"/>
    </xf>
    <xf numFmtId="174" fontId="53" fillId="0" borderId="3" xfId="0" applyNumberFormat="1" applyFont="1" applyBorder="1" applyAlignment="1">
      <alignment horizontal="center"/>
    </xf>
    <xf numFmtId="9" fontId="40" fillId="0" borderId="3" xfId="3" applyFont="1" applyBorder="1" applyAlignment="1" applyProtection="1">
      <alignment horizontal="center" vertical="top" wrapText="1"/>
    </xf>
    <xf numFmtId="0" fontId="63" fillId="0" borderId="3" xfId="0" applyFont="1" applyBorder="1" applyAlignment="1">
      <alignment horizontal="center" vertical="center" wrapText="1"/>
    </xf>
    <xf numFmtId="0" fontId="63" fillId="0" borderId="0" xfId="0" applyFont="1" applyFill="1" applyBorder="1" applyAlignment="1" applyProtection="1">
      <alignment vertical="center" wrapText="1"/>
    </xf>
    <xf numFmtId="0" fontId="52" fillId="0" borderId="0" xfId="0" applyFont="1" applyBorder="1" applyAlignment="1">
      <alignment horizontal="center"/>
    </xf>
    <xf numFmtId="169" fontId="52" fillId="0" borderId="0" xfId="0" applyNumberFormat="1" applyFont="1" applyBorder="1" applyAlignment="1">
      <alignment horizontal="center"/>
    </xf>
    <xf numFmtId="0" fontId="14" fillId="0" borderId="0" xfId="0" applyFont="1" applyFill="1" applyBorder="1" applyProtection="1"/>
    <xf numFmtId="9" fontId="9" fillId="0" borderId="0" xfId="3" applyFont="1" applyFill="1" applyBorder="1" applyProtection="1"/>
    <xf numFmtId="3" fontId="53" fillId="0" borderId="2" xfId="0" applyNumberFormat="1" applyFont="1" applyBorder="1" applyAlignment="1" applyProtection="1">
      <alignment horizontal="center"/>
      <protection locked="0"/>
    </xf>
    <xf numFmtId="3" fontId="53" fillId="0" borderId="13" xfId="0" applyNumberFormat="1" applyFont="1" applyBorder="1" applyAlignment="1" applyProtection="1">
      <alignment horizontal="center"/>
      <protection locked="0"/>
    </xf>
    <xf numFmtId="3" fontId="16" fillId="0" borderId="20" xfId="0" applyNumberFormat="1" applyFont="1" applyBorder="1" applyProtection="1"/>
    <xf numFmtId="0" fontId="16" fillId="0" borderId="20" xfId="0" applyFont="1" applyBorder="1" applyProtection="1"/>
    <xf numFmtId="3" fontId="16" fillId="0" borderId="42" xfId="0" applyNumberFormat="1" applyFont="1" applyBorder="1" applyProtection="1"/>
    <xf numFmtId="3" fontId="68" fillId="0" borderId="0" xfId="0" applyNumberFormat="1" applyFont="1" applyBorder="1" applyAlignment="1" applyProtection="1">
      <alignment vertical="center" wrapText="1"/>
      <protection locked="0"/>
    </xf>
    <xf numFmtId="3" fontId="68" fillId="0" borderId="37" xfId="0" applyNumberFormat="1" applyFont="1" applyBorder="1" applyAlignment="1" applyProtection="1">
      <alignment horizontal="left" vertical="center"/>
      <protection locked="0"/>
    </xf>
    <xf numFmtId="3" fontId="68" fillId="0" borderId="20" xfId="0" applyNumberFormat="1" applyFont="1" applyBorder="1" applyAlignment="1" applyProtection="1">
      <alignment vertical="center" wrapText="1"/>
      <protection locked="0"/>
    </xf>
    <xf numFmtId="3" fontId="68" fillId="0" borderId="42" xfId="0" applyNumberFormat="1" applyFont="1" applyBorder="1" applyAlignment="1" applyProtection="1">
      <alignment vertical="center" wrapText="1"/>
      <protection locked="0"/>
    </xf>
    <xf numFmtId="1" fontId="46" fillId="0" borderId="0" xfId="1" applyNumberFormat="1" applyFont="1" applyBorder="1" applyAlignment="1" applyProtection="1">
      <alignment horizontal="center" vertical="center"/>
    </xf>
    <xf numFmtId="0" fontId="9" fillId="0" borderId="2"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15" fillId="6" borderId="3" xfId="0" applyFont="1" applyFill="1" applyBorder="1" applyAlignment="1" applyProtection="1">
      <alignment horizontal="left" vertical="center"/>
      <protection locked="0"/>
    </xf>
    <xf numFmtId="0" fontId="15" fillId="6" borderId="3" xfId="0" applyFont="1" applyFill="1" applyBorder="1" applyAlignment="1" applyProtection="1">
      <alignment vertical="center"/>
      <protection locked="0"/>
    </xf>
    <xf numFmtId="0" fontId="79" fillId="0" borderId="3" xfId="0" applyFont="1" applyBorder="1" applyAlignment="1">
      <alignment horizontal="center" vertical="center" wrapText="1"/>
    </xf>
    <xf numFmtId="0" fontId="7" fillId="0" borderId="0" xfId="0" applyFont="1" applyProtection="1">
      <protection locked="0"/>
    </xf>
    <xf numFmtId="0" fontId="9" fillId="0" borderId="0" xfId="0" applyFont="1" applyAlignment="1" applyProtection="1">
      <alignment horizontal="left"/>
      <protection locked="0"/>
    </xf>
    <xf numFmtId="0" fontId="9" fillId="0" borderId="0" xfId="0" applyFont="1" applyProtection="1">
      <protection locked="0"/>
    </xf>
    <xf numFmtId="0" fontId="8" fillId="0" borderId="0" xfId="0" applyFont="1" applyProtection="1">
      <protection locked="0"/>
    </xf>
    <xf numFmtId="0" fontId="4" fillId="0" borderId="0" xfId="0" applyFont="1" applyProtection="1">
      <protection locked="0"/>
    </xf>
    <xf numFmtId="0" fontId="9" fillId="0" borderId="0" xfId="0" applyFont="1" applyBorder="1" applyProtection="1">
      <protection locked="0"/>
    </xf>
    <xf numFmtId="0" fontId="15" fillId="0" borderId="0" xfId="0" applyFont="1" applyProtection="1">
      <protection locked="0"/>
    </xf>
    <xf numFmtId="0" fontId="47" fillId="0" borderId="0" xfId="0" applyFont="1" applyFill="1" applyBorder="1" applyProtection="1">
      <protection locked="0"/>
    </xf>
    <xf numFmtId="0" fontId="15" fillId="0" borderId="0" xfId="0" applyFont="1" applyFill="1" applyBorder="1" applyProtection="1">
      <protection locked="0"/>
    </xf>
    <xf numFmtId="0" fontId="9" fillId="0" borderId="0" xfId="0" applyFont="1" applyFill="1" applyProtection="1">
      <protection locked="0"/>
    </xf>
    <xf numFmtId="3" fontId="58" fillId="0" borderId="0" xfId="0" applyNumberFormat="1" applyFont="1" applyFill="1" applyBorder="1" applyAlignment="1" applyProtection="1">
      <alignment wrapText="1"/>
      <protection locked="0"/>
    </xf>
    <xf numFmtId="3" fontId="58" fillId="0" borderId="20" xfId="0" applyNumberFormat="1" applyFont="1" applyFill="1" applyBorder="1" applyAlignment="1" applyProtection="1">
      <alignment horizontal="center" vertical="center" wrapText="1"/>
      <protection locked="0"/>
    </xf>
    <xf numFmtId="3" fontId="58" fillId="0" borderId="37" xfId="0" applyNumberFormat="1" applyFont="1" applyFill="1" applyBorder="1" applyAlignment="1" applyProtection="1">
      <alignment horizontal="left" vertical="top"/>
      <protection locked="0"/>
    </xf>
    <xf numFmtId="3" fontId="58" fillId="0" borderId="3" xfId="0" applyNumberFormat="1" applyFont="1" applyFill="1" applyBorder="1" applyAlignment="1" applyProtection="1">
      <alignment wrapText="1"/>
      <protection locked="0"/>
    </xf>
    <xf numFmtId="3" fontId="58" fillId="0" borderId="0" xfId="0" applyNumberFormat="1" applyFont="1" applyFill="1" applyBorder="1" applyAlignment="1" applyProtection="1">
      <alignment horizontal="left" vertical="top"/>
      <protection locked="0"/>
    </xf>
    <xf numFmtId="0" fontId="9" fillId="0" borderId="0" xfId="0" applyFont="1" applyFill="1" applyBorder="1" applyProtection="1">
      <protection locked="0"/>
    </xf>
    <xf numFmtId="3" fontId="58" fillId="0" borderId="0" xfId="0" applyNumberFormat="1" applyFont="1" applyFill="1" applyBorder="1" applyAlignment="1" applyProtection="1">
      <alignment horizontal="left" vertical="center" wrapText="1"/>
      <protection locked="0"/>
    </xf>
    <xf numFmtId="0" fontId="15" fillId="0" borderId="0" xfId="0" applyFont="1" applyBorder="1" applyProtection="1">
      <protection locked="0"/>
    </xf>
    <xf numFmtId="0" fontId="57" fillId="0" borderId="0" xfId="0" applyFont="1" applyFill="1" applyBorder="1" applyProtection="1">
      <protection locked="0"/>
    </xf>
    <xf numFmtId="0" fontId="58" fillId="0" borderId="20" xfId="0" applyFont="1" applyBorder="1" applyProtection="1">
      <protection locked="0"/>
    </xf>
    <xf numFmtId="0" fontId="9" fillId="0" borderId="42" xfId="0" applyFont="1" applyBorder="1" applyProtection="1">
      <protection locked="0"/>
    </xf>
    <xf numFmtId="0" fontId="58" fillId="0" borderId="0" xfId="0" applyFont="1" applyBorder="1" applyProtection="1">
      <protection locked="0"/>
    </xf>
    <xf numFmtId="0" fontId="58" fillId="0" borderId="0" xfId="0" applyFont="1" applyProtection="1">
      <protection locked="0"/>
    </xf>
    <xf numFmtId="0" fontId="15" fillId="0" borderId="0" xfId="0" applyFont="1" applyAlignment="1" applyProtection="1">
      <alignment vertical="center"/>
      <protection locked="0"/>
    </xf>
    <xf numFmtId="0" fontId="14" fillId="0" borderId="0" xfId="0" applyFont="1" applyAlignment="1" applyProtection="1">
      <alignment vertical="center"/>
      <protection locked="0"/>
    </xf>
    <xf numFmtId="0" fontId="46" fillId="0" borderId="0" xfId="0" applyFont="1" applyProtection="1">
      <protection locked="0"/>
    </xf>
    <xf numFmtId="0" fontId="14" fillId="6" borderId="2"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vertical="center" wrapText="1"/>
      <protection locked="0"/>
    </xf>
    <xf numFmtId="9" fontId="9" fillId="0" borderId="3" xfId="3" applyFont="1" applyBorder="1" applyAlignment="1" applyProtection="1">
      <alignment horizontal="center"/>
      <protection locked="0"/>
    </xf>
    <xf numFmtId="0" fontId="63" fillId="0" borderId="0" xfId="0" applyFont="1" applyBorder="1" applyAlignment="1" applyProtection="1">
      <alignment vertical="center" wrapText="1"/>
      <protection locked="0"/>
    </xf>
    <xf numFmtId="3" fontId="63" fillId="0" borderId="3" xfId="0" applyNumberFormat="1" applyFont="1" applyBorder="1" applyAlignment="1" applyProtection="1">
      <alignment horizontal="center" vertical="center"/>
      <protection locked="0"/>
    </xf>
    <xf numFmtId="3" fontId="63" fillId="0" borderId="42" xfId="0" applyNumberFormat="1" applyFont="1" applyBorder="1" applyAlignment="1" applyProtection="1">
      <alignment horizontal="center" vertical="center"/>
      <protection locked="0"/>
    </xf>
    <xf numFmtId="3" fontId="63" fillId="0" borderId="43" xfId="0" applyNumberFormat="1" applyFont="1" applyBorder="1" applyAlignment="1" applyProtection="1">
      <alignment horizontal="center" vertical="center"/>
      <protection locked="0"/>
    </xf>
    <xf numFmtId="9" fontId="9" fillId="0" borderId="0" xfId="3" applyFont="1" applyBorder="1" applyAlignment="1" applyProtection="1">
      <alignment horizontal="center"/>
      <protection locked="0"/>
    </xf>
    <xf numFmtId="0" fontId="4" fillId="0" borderId="3" xfId="0" applyFont="1" applyBorder="1" applyAlignment="1" applyProtection="1">
      <alignment horizontal="center" vertical="center"/>
      <protection locked="0"/>
    </xf>
    <xf numFmtId="0" fontId="70" fillId="8" borderId="108" xfId="0" applyFont="1" applyFill="1" applyBorder="1" applyAlignment="1">
      <alignment horizontal="center" vertical="center"/>
    </xf>
    <xf numFmtId="0" fontId="70" fillId="8" borderId="109" xfId="0" applyFont="1" applyFill="1" applyBorder="1" applyAlignment="1">
      <alignment horizontal="center" vertical="center"/>
    </xf>
    <xf numFmtId="0" fontId="70" fillId="8" borderId="110" xfId="0" applyFont="1" applyFill="1" applyBorder="1" applyAlignment="1">
      <alignment horizontal="center" vertical="center"/>
    </xf>
    <xf numFmtId="0" fontId="70" fillId="8" borderId="111" xfId="0" applyFont="1" applyFill="1" applyBorder="1" applyAlignment="1">
      <alignment horizontal="center" vertical="center"/>
    </xf>
    <xf numFmtId="0" fontId="72" fillId="0" borderId="24" xfId="0" applyFont="1" applyBorder="1" applyAlignment="1">
      <alignment horizontal="center" vertical="center"/>
    </xf>
    <xf numFmtId="0" fontId="72" fillId="0" borderId="21" xfId="0" applyFont="1" applyBorder="1" applyAlignment="1">
      <alignment horizontal="center" vertical="center"/>
    </xf>
    <xf numFmtId="0" fontId="72" fillId="0" borderId="28" xfId="0" applyFont="1" applyBorder="1" applyAlignment="1">
      <alignment horizontal="center" vertical="center"/>
    </xf>
    <xf numFmtId="0" fontId="73" fillId="0" borderId="2" xfId="0" applyFont="1" applyBorder="1" applyAlignment="1">
      <alignment horizontal="center" vertical="center"/>
    </xf>
    <xf numFmtId="0" fontId="73" fillId="0" borderId="15" xfId="0" applyFont="1" applyBorder="1" applyAlignment="1">
      <alignment horizontal="center" vertical="center"/>
    </xf>
    <xf numFmtId="0" fontId="73" fillId="0" borderId="13" xfId="0" applyFont="1" applyBorder="1" applyAlignment="1">
      <alignment horizontal="center" vertical="center"/>
    </xf>
    <xf numFmtId="0" fontId="4" fillId="0" borderId="2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21" fillId="0" borderId="25" xfId="0" applyFont="1" applyFill="1" applyBorder="1" applyAlignment="1" applyProtection="1">
      <alignment horizontal="center" vertical="center"/>
    </xf>
    <xf numFmtId="0" fontId="0" fillId="0" borderId="25" xfId="0" applyFill="1" applyBorder="1" applyAlignment="1" applyProtection="1">
      <alignment horizontal="center" vertical="center"/>
    </xf>
    <xf numFmtId="173" fontId="4" fillId="6" borderId="14" xfId="1" applyNumberFormat="1" applyFont="1" applyFill="1" applyBorder="1" applyAlignment="1" applyProtection="1">
      <alignment horizontal="center" vertical="top" wrapText="1"/>
    </xf>
    <xf numFmtId="173" fontId="4" fillId="6" borderId="17" xfId="1" applyNumberFormat="1" applyFont="1" applyFill="1" applyBorder="1" applyAlignment="1" applyProtection="1">
      <alignment horizontal="center" vertical="top" wrapText="1"/>
    </xf>
    <xf numFmtId="0" fontId="4" fillId="0" borderId="0" xfId="0" applyFont="1" applyFill="1" applyAlignment="1" applyProtection="1">
      <alignment horizontal="center"/>
    </xf>
    <xf numFmtId="0" fontId="4" fillId="0" borderId="37"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62" fillId="0" borderId="37" xfId="0" applyFont="1" applyFill="1" applyBorder="1" applyAlignment="1" applyProtection="1">
      <alignment horizontal="center" vertical="center"/>
    </xf>
    <xf numFmtId="0" fontId="62" fillId="0" borderId="20" xfId="0" applyFont="1" applyFill="1" applyBorder="1" applyAlignment="1" applyProtection="1">
      <alignment horizontal="center" vertical="center"/>
    </xf>
    <xf numFmtId="0" fontId="62" fillId="0" borderId="42" xfId="0" applyFont="1" applyFill="1" applyBorder="1" applyAlignment="1" applyProtection="1">
      <alignment horizontal="center" vertical="center"/>
    </xf>
    <xf numFmtId="0" fontId="68" fillId="0" borderId="37" xfId="0" applyFont="1" applyFill="1" applyBorder="1" applyAlignment="1">
      <alignment horizontal="center" vertical="center"/>
    </xf>
    <xf numFmtId="0" fontId="68" fillId="0" borderId="20" xfId="0" applyFont="1" applyFill="1" applyBorder="1" applyAlignment="1">
      <alignment horizontal="center" vertical="center"/>
    </xf>
    <xf numFmtId="0" fontId="68" fillId="0" borderId="42" xfId="0" applyFont="1" applyFill="1" applyBorder="1" applyAlignment="1">
      <alignment horizontal="center" vertical="center"/>
    </xf>
    <xf numFmtId="0" fontId="62" fillId="8" borderId="37" xfId="0" applyFont="1" applyFill="1" applyBorder="1" applyAlignment="1" applyProtection="1">
      <alignment horizontal="center" vertical="center"/>
    </xf>
    <xf numFmtId="0" fontId="62" fillId="8" borderId="20" xfId="0" applyFont="1" applyFill="1" applyBorder="1" applyAlignment="1" applyProtection="1">
      <alignment horizontal="center" vertical="center"/>
    </xf>
    <xf numFmtId="0" fontId="62" fillId="8" borderId="42" xfId="0" applyFont="1" applyFill="1" applyBorder="1" applyAlignment="1" applyProtection="1">
      <alignment horizontal="center" vertical="center"/>
    </xf>
    <xf numFmtId="0" fontId="15" fillId="6" borderId="2" xfId="0" applyFont="1" applyFill="1" applyBorder="1" applyAlignment="1" applyProtection="1">
      <alignment horizontal="right" vertical="center" wrapText="1"/>
    </xf>
    <xf numFmtId="0" fontId="66" fillId="6" borderId="13" xfId="0" applyFont="1" applyFill="1" applyBorder="1" applyAlignment="1" applyProtection="1">
      <alignment horizontal="right" vertical="center"/>
    </xf>
    <xf numFmtId="0" fontId="3" fillId="6" borderId="37"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173" fontId="4" fillId="6" borderId="14" xfId="1" applyNumberFormat="1" applyFont="1" applyFill="1" applyBorder="1" applyAlignment="1" applyProtection="1">
      <alignment horizontal="center" vertical="center" wrapText="1"/>
    </xf>
    <xf numFmtId="173" fontId="4" fillId="6" borderId="17" xfId="1" applyNumberFormat="1" applyFont="1" applyFill="1" applyBorder="1" applyAlignment="1" applyProtection="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19" xfId="0" applyFont="1" applyBorder="1" applyAlignment="1">
      <alignment horizontal="center" vertical="center" wrapText="1"/>
    </xf>
    <xf numFmtId="0" fontId="68" fillId="0" borderId="28"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43" xfId="0" applyFont="1" applyBorder="1" applyAlignment="1">
      <alignment horizontal="center" vertical="center" wrapText="1"/>
    </xf>
    <xf numFmtId="0" fontId="62" fillId="8" borderId="25" xfId="0" applyFont="1" applyFill="1" applyBorder="1" applyAlignment="1">
      <alignment horizontal="center" vertical="center"/>
    </xf>
    <xf numFmtId="0" fontId="62" fillId="8" borderId="26" xfId="0"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9" fillId="6" borderId="25"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37" xfId="0" applyFont="1" applyFill="1" applyBorder="1" applyAlignment="1">
      <alignment horizontal="center" vertical="center"/>
    </xf>
    <xf numFmtId="0" fontId="9" fillId="6" borderId="20" xfId="0" applyFont="1" applyFill="1" applyBorder="1" applyAlignment="1">
      <alignment horizontal="center" vertical="center"/>
    </xf>
    <xf numFmtId="0" fontId="9" fillId="6" borderId="42"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68" fillId="0" borderId="26" xfId="0"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19" xfId="0" applyFont="1" applyFill="1" applyBorder="1" applyAlignment="1">
      <alignment horizontal="center" vertical="center" wrapText="1"/>
    </xf>
    <xf numFmtId="0" fontId="68" fillId="0" borderId="28" xfId="0" applyFont="1" applyFill="1" applyBorder="1" applyAlignment="1">
      <alignment horizontal="center" vertical="center" wrapText="1"/>
    </xf>
    <xf numFmtId="0" fontId="68" fillId="0" borderId="43" xfId="0" applyFont="1" applyFill="1" applyBorder="1" applyAlignment="1">
      <alignment horizontal="center" vertical="center" wrapText="1"/>
    </xf>
    <xf numFmtId="0" fontId="62" fillId="8" borderId="37" xfId="0" applyFont="1" applyFill="1" applyBorder="1" applyAlignment="1">
      <alignment horizontal="center" vertical="center"/>
    </xf>
    <xf numFmtId="0" fontId="62" fillId="8" borderId="20" xfId="0" applyFont="1" applyFill="1" applyBorder="1" applyAlignment="1">
      <alignment horizontal="center" vertical="center"/>
    </xf>
    <xf numFmtId="0" fontId="62" fillId="8" borderId="42" xfId="0" applyFont="1" applyFill="1" applyBorder="1" applyAlignment="1">
      <alignment horizontal="center" vertical="center"/>
    </xf>
    <xf numFmtId="0" fontId="4" fillId="6" borderId="2" xfId="0" applyFont="1" applyFill="1" applyBorder="1" applyAlignment="1" applyProtection="1">
      <alignment horizontal="left" vertical="center" wrapText="1"/>
    </xf>
    <xf numFmtId="0" fontId="4" fillId="6" borderId="13" xfId="0" applyFont="1" applyFill="1" applyBorder="1" applyAlignment="1" applyProtection="1">
      <alignment horizontal="left" vertical="center" wrapText="1"/>
    </xf>
    <xf numFmtId="0" fontId="9" fillId="6" borderId="25"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9" fillId="6" borderId="37" xfId="0" applyFont="1" applyFill="1" applyBorder="1" applyAlignment="1" applyProtection="1">
      <alignment horizontal="center" vertical="center"/>
    </xf>
    <xf numFmtId="0" fontId="9" fillId="6" borderId="20" xfId="0" applyFont="1" applyFill="1" applyBorder="1" applyAlignment="1" applyProtection="1">
      <alignment horizontal="center" vertical="center"/>
    </xf>
    <xf numFmtId="0" fontId="9" fillId="6" borderId="42" xfId="0" applyFont="1" applyFill="1" applyBorder="1" applyAlignment="1" applyProtection="1">
      <alignment horizontal="center" vertical="center"/>
    </xf>
    <xf numFmtId="0" fontId="9" fillId="6" borderId="2" xfId="0" applyFont="1" applyFill="1" applyBorder="1" applyAlignment="1" applyProtection="1">
      <alignment horizontal="center" vertical="center" wrapText="1"/>
    </xf>
    <xf numFmtId="0" fontId="9" fillId="6" borderId="13" xfId="0" applyFont="1" applyFill="1" applyBorder="1" applyAlignment="1" applyProtection="1">
      <alignment horizontal="center" vertical="center" wrapText="1"/>
    </xf>
    <xf numFmtId="0" fontId="15" fillId="0" borderId="37" xfId="0" applyFont="1" applyBorder="1" applyAlignment="1" applyProtection="1">
      <alignment horizontal="center"/>
      <protection locked="0"/>
    </xf>
    <xf numFmtId="0" fontId="15" fillId="0" borderId="42" xfId="0" applyFont="1" applyBorder="1" applyAlignment="1" applyProtection="1">
      <alignment horizontal="center"/>
      <protection locked="0"/>
    </xf>
    <xf numFmtId="0" fontId="64" fillId="8" borderId="20" xfId="0" applyFont="1" applyFill="1" applyBorder="1" applyAlignment="1">
      <alignment horizontal="center" vertical="center"/>
    </xf>
    <xf numFmtId="0" fontId="64" fillId="8" borderId="42" xfId="0" applyFont="1" applyFill="1" applyBorder="1" applyAlignment="1">
      <alignment horizontal="center" vertical="center"/>
    </xf>
    <xf numFmtId="0" fontId="14" fillId="6" borderId="37" xfId="0" applyFont="1" applyFill="1" applyBorder="1" applyAlignment="1" applyProtection="1">
      <alignment horizontal="center" wrapText="1"/>
      <protection locked="0"/>
    </xf>
    <xf numFmtId="0" fontId="14" fillId="6" borderId="42" xfId="0" applyFont="1" applyFill="1" applyBorder="1" applyAlignment="1" applyProtection="1">
      <alignment horizontal="center" wrapText="1"/>
      <protection locked="0"/>
    </xf>
    <xf numFmtId="0" fontId="63" fillId="0" borderId="2" xfId="0" applyFont="1" applyBorder="1" applyAlignment="1" applyProtection="1">
      <alignment horizontal="center" vertical="center" wrapText="1"/>
      <protection locked="0"/>
    </xf>
    <xf numFmtId="0" fontId="63" fillId="0" borderId="15" xfId="0" applyFont="1" applyBorder="1" applyAlignment="1" applyProtection="1">
      <alignment horizontal="center" vertical="center" wrapText="1"/>
      <protection locked="0"/>
    </xf>
    <xf numFmtId="0" fontId="63" fillId="0" borderId="13" xfId="0" applyFont="1" applyBorder="1" applyAlignment="1" applyProtection="1">
      <alignment horizontal="center" vertical="center" wrapText="1"/>
      <protection locked="0"/>
    </xf>
    <xf numFmtId="3" fontId="58" fillId="0" borderId="2" xfId="0" applyNumberFormat="1" applyFont="1" applyFill="1" applyBorder="1" applyAlignment="1" applyProtection="1">
      <alignment horizontal="center" vertical="center" wrapText="1"/>
      <protection locked="0"/>
    </xf>
    <xf numFmtId="3" fontId="58" fillId="0" borderId="15" xfId="0" applyNumberFormat="1" applyFont="1" applyFill="1" applyBorder="1" applyAlignment="1" applyProtection="1">
      <alignment horizontal="center" vertical="center" wrapText="1"/>
      <protection locked="0"/>
    </xf>
    <xf numFmtId="3" fontId="58" fillId="0" borderId="13" xfId="0" applyNumberFormat="1"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3" fontId="9" fillId="0" borderId="37" xfId="0" applyNumberFormat="1" applyFont="1" applyFill="1" applyBorder="1" applyAlignment="1" applyProtection="1">
      <alignment horizontal="center" vertical="center" wrapText="1"/>
      <protection locked="0"/>
    </xf>
    <xf numFmtId="3" fontId="9" fillId="0" borderId="20" xfId="0" applyNumberFormat="1" applyFont="1" applyFill="1" applyBorder="1" applyAlignment="1" applyProtection="1">
      <alignment horizontal="center" vertical="center" wrapText="1"/>
      <protection locked="0"/>
    </xf>
    <xf numFmtId="3" fontId="9" fillId="0" borderId="42" xfId="0" applyNumberFormat="1" applyFont="1" applyFill="1" applyBorder="1" applyAlignment="1" applyProtection="1">
      <alignment horizontal="center" vertical="center" wrapText="1"/>
      <protection locked="0"/>
    </xf>
    <xf numFmtId="3" fontId="63" fillId="0" borderId="28" xfId="0" applyNumberFormat="1" applyFont="1" applyBorder="1" applyAlignment="1" applyProtection="1">
      <alignment horizontal="center" vertical="center"/>
      <protection locked="0"/>
    </xf>
    <xf numFmtId="3" fontId="63" fillId="0" borderId="43" xfId="0" applyNumberFormat="1" applyFont="1" applyBorder="1" applyAlignment="1" applyProtection="1">
      <alignment horizontal="center" vertical="center"/>
      <protection locked="0"/>
    </xf>
    <xf numFmtId="3" fontId="63" fillId="0" borderId="37" xfId="0" applyNumberFormat="1" applyFont="1" applyBorder="1" applyAlignment="1" applyProtection="1">
      <alignment horizontal="center" vertical="center"/>
      <protection locked="0"/>
    </xf>
    <xf numFmtId="3" fontId="63" fillId="0" borderId="42" xfId="0" applyNumberFormat="1" applyFont="1" applyBorder="1" applyAlignment="1" applyProtection="1">
      <alignment horizontal="center" vertical="center"/>
      <protection locked="0"/>
    </xf>
    <xf numFmtId="0" fontId="68" fillId="0" borderId="37" xfId="0" applyFont="1" applyFill="1" applyBorder="1" applyAlignment="1" applyProtection="1">
      <alignment horizontal="left" vertical="center"/>
    </xf>
    <xf numFmtId="0" fontId="68" fillId="0" borderId="20" xfId="0" applyFont="1" applyFill="1" applyBorder="1" applyAlignment="1" applyProtection="1">
      <alignment horizontal="left" vertical="center"/>
    </xf>
    <xf numFmtId="0" fontId="68" fillId="0" borderId="42" xfId="0" applyFont="1" applyFill="1" applyBorder="1" applyAlignment="1" applyProtection="1">
      <alignment horizontal="left" vertical="center"/>
    </xf>
    <xf numFmtId="3" fontId="4" fillId="0" borderId="37" xfId="0" applyNumberFormat="1" applyFont="1" applyFill="1" applyBorder="1" applyAlignment="1" applyProtection="1">
      <alignment horizontal="right" vertical="center"/>
    </xf>
    <xf numFmtId="3" fontId="4" fillId="0" borderId="20" xfId="0" applyNumberFormat="1" applyFont="1" applyFill="1" applyBorder="1" applyAlignment="1" applyProtection="1">
      <alignment horizontal="right" vertical="center"/>
    </xf>
    <xf numFmtId="3" fontId="2" fillId="6" borderId="83" xfId="0" applyNumberFormat="1" applyFont="1" applyFill="1" applyBorder="1" applyAlignment="1" applyProtection="1">
      <alignment horizontal="right" vertical="center"/>
    </xf>
    <xf numFmtId="3" fontId="23" fillId="6" borderId="79" xfId="0" applyNumberFormat="1" applyFont="1" applyFill="1" applyBorder="1" applyAlignment="1" applyProtection="1">
      <alignment horizontal="right" vertical="center"/>
    </xf>
    <xf numFmtId="3" fontId="4" fillId="6" borderId="37" xfId="0" applyNumberFormat="1" applyFont="1" applyFill="1" applyBorder="1" applyAlignment="1" applyProtection="1">
      <alignment horizontal="center" vertical="center"/>
    </xf>
    <xf numFmtId="3" fontId="0" fillId="6" borderId="20" xfId="0" applyNumberFormat="1" applyFill="1" applyBorder="1" applyAlignment="1" applyProtection="1">
      <alignment horizontal="center" vertical="center"/>
    </xf>
    <xf numFmtId="3" fontId="0" fillId="6" borderId="42" xfId="0" applyNumberFormat="1" applyFill="1" applyBorder="1" applyAlignment="1" applyProtection="1">
      <alignment horizontal="center" vertical="center"/>
    </xf>
    <xf numFmtId="0" fontId="4" fillId="6" borderId="37" xfId="0" applyFont="1" applyFill="1" applyBorder="1" applyAlignment="1" applyProtection="1">
      <alignment horizontal="center" vertical="center"/>
    </xf>
    <xf numFmtId="0" fontId="0" fillId="6" borderId="20" xfId="0" applyFill="1" applyBorder="1" applyAlignment="1" applyProtection="1">
      <alignment horizontal="center" vertical="center"/>
    </xf>
    <xf numFmtId="0" fontId="0" fillId="6" borderId="42" xfId="0" applyFill="1" applyBorder="1" applyAlignment="1" applyProtection="1">
      <alignment horizontal="center" vertical="center"/>
    </xf>
    <xf numFmtId="3" fontId="9" fillId="0" borderId="37" xfId="0" applyNumberFormat="1" applyFont="1" applyBorder="1" applyAlignment="1" applyProtection="1">
      <alignment horizontal="right" vertical="center"/>
    </xf>
    <xf numFmtId="3" fontId="0" fillId="0" borderId="20" xfId="0" applyNumberFormat="1" applyBorder="1" applyAlignment="1" applyProtection="1">
      <alignment vertical="center"/>
    </xf>
    <xf numFmtId="0" fontId="14" fillId="0" borderId="84" xfId="0" applyFont="1" applyFill="1" applyBorder="1" applyAlignment="1" applyProtection="1">
      <alignment horizontal="center" vertical="center"/>
      <protection locked="0"/>
    </xf>
    <xf numFmtId="0" fontId="42" fillId="0" borderId="85" xfId="0" applyFont="1" applyBorder="1" applyAlignment="1" applyProtection="1">
      <alignment vertical="center"/>
      <protection locked="0"/>
    </xf>
    <xf numFmtId="0" fontId="42" fillId="0" borderId="86" xfId="0" applyFont="1" applyBorder="1" applyAlignment="1" applyProtection="1">
      <alignment vertical="center"/>
      <protection locked="0"/>
    </xf>
    <xf numFmtId="0" fontId="14" fillId="0" borderId="87" xfId="0" applyFont="1" applyFill="1" applyBorder="1" applyAlignment="1" applyProtection="1">
      <alignment horizontal="center" vertical="center"/>
      <protection locked="0"/>
    </xf>
    <xf numFmtId="0" fontId="42" fillId="0" borderId="88" xfId="0" applyFont="1" applyBorder="1" applyAlignment="1" applyProtection="1">
      <alignment vertical="center"/>
      <protection locked="0"/>
    </xf>
    <xf numFmtId="0" fontId="42" fillId="0" borderId="89" xfId="0" applyFont="1" applyBorder="1" applyAlignment="1" applyProtection="1">
      <alignment vertical="center"/>
      <protection locked="0"/>
    </xf>
    <xf numFmtId="0" fontId="14" fillId="0" borderId="90" xfId="0" applyFont="1" applyFill="1" applyBorder="1" applyAlignment="1">
      <alignment horizontal="right" vertical="center"/>
    </xf>
    <xf numFmtId="0" fontId="42" fillId="0" borderId="91" xfId="0" applyFont="1" applyBorder="1" applyAlignment="1">
      <alignment horizontal="right" vertical="center"/>
    </xf>
    <xf numFmtId="0" fontId="42" fillId="0" borderId="92" xfId="0" applyFont="1" applyBorder="1" applyAlignment="1">
      <alignment horizontal="right" vertical="center"/>
    </xf>
    <xf numFmtId="0" fontId="4" fillId="6" borderId="7" xfId="0" applyFont="1" applyFill="1" applyBorder="1" applyAlignment="1">
      <alignment horizontal="center" vertical="center"/>
    </xf>
    <xf numFmtId="0" fontId="0" fillId="6" borderId="9" xfId="0" applyFill="1" applyBorder="1" applyAlignment="1">
      <alignment horizontal="center" vertical="center"/>
    </xf>
    <xf numFmtId="0" fontId="0" fillId="6" borderId="93" xfId="0" applyFill="1" applyBorder="1" applyAlignment="1">
      <alignment horizontal="center" vertical="center"/>
    </xf>
    <xf numFmtId="0" fontId="0" fillId="6" borderId="10" xfId="0" applyFill="1" applyBorder="1" applyAlignment="1">
      <alignment horizontal="center" vertical="center"/>
    </xf>
    <xf numFmtId="0" fontId="14" fillId="0" borderId="24" xfId="0" applyFont="1" applyFill="1" applyBorder="1" applyAlignment="1">
      <alignment horizontal="right" vertical="center"/>
    </xf>
    <xf numFmtId="0" fontId="42" fillId="0" borderId="25" xfId="0" applyFont="1" applyFill="1" applyBorder="1" applyAlignment="1">
      <alignment horizontal="right" vertical="center"/>
    </xf>
    <xf numFmtId="0" fontId="42" fillId="0" borderId="26" xfId="0" applyFont="1" applyFill="1" applyBorder="1" applyAlignment="1">
      <alignment horizontal="right" vertical="center"/>
    </xf>
    <xf numFmtId="0" fontId="14" fillId="6" borderId="37" xfId="0" applyFont="1" applyFill="1" applyBorder="1" applyAlignment="1">
      <alignment horizontal="left" vertical="center"/>
    </xf>
    <xf numFmtId="0" fontId="42" fillId="6" borderId="20" xfId="0" applyFont="1" applyFill="1" applyBorder="1" applyAlignment="1">
      <alignment horizontal="left" vertical="center"/>
    </xf>
    <xf numFmtId="0" fontId="42" fillId="6" borderId="42" xfId="0" applyFont="1" applyFill="1" applyBorder="1" applyAlignment="1">
      <alignment horizontal="left" vertical="center"/>
    </xf>
    <xf numFmtId="0" fontId="8" fillId="0" borderId="0" xfId="0" applyFont="1" applyBorder="1" applyAlignment="1">
      <alignment horizontal="center"/>
    </xf>
    <xf numFmtId="0" fontId="8" fillId="0" borderId="0" xfId="0" applyFont="1" applyBorder="1" applyAlignment="1"/>
    <xf numFmtId="0" fontId="62" fillId="8" borderId="20" xfId="0" applyFont="1" applyFill="1" applyBorder="1" applyAlignment="1">
      <alignment vertical="center"/>
    </xf>
    <xf numFmtId="0" fontId="62" fillId="8" borderId="42" xfId="0" applyFont="1" applyFill="1" applyBorder="1" applyAlignment="1">
      <alignment vertical="center"/>
    </xf>
    <xf numFmtId="0" fontId="59" fillId="0" borderId="37" xfId="0" applyFont="1" applyBorder="1" applyAlignment="1" applyProtection="1">
      <alignment horizontal="center" vertical="center"/>
    </xf>
    <xf numFmtId="0" fontId="59" fillId="0" borderId="20" xfId="0" applyFont="1" applyBorder="1" applyAlignment="1" applyProtection="1">
      <alignment horizontal="center" vertical="center"/>
    </xf>
    <xf numFmtId="0" fontId="59" fillId="0" borderId="42" xfId="0" applyFont="1" applyBorder="1" applyAlignment="1" applyProtection="1">
      <alignment horizontal="center" vertical="center"/>
    </xf>
    <xf numFmtId="3" fontId="3" fillId="6" borderId="25" xfId="0" applyNumberFormat="1" applyFont="1" applyFill="1" applyBorder="1" applyAlignment="1" applyProtection="1">
      <alignment horizontal="left" vertical="center"/>
    </xf>
    <xf numFmtId="173" fontId="3" fillId="6" borderId="2" xfId="0" applyNumberFormat="1" applyFont="1" applyFill="1" applyBorder="1" applyAlignment="1" applyProtection="1">
      <alignment horizontal="center" vertical="center"/>
    </xf>
    <xf numFmtId="173" fontId="3" fillId="6" borderId="13" xfId="0" applyNumberFormat="1" applyFont="1" applyFill="1" applyBorder="1" applyAlignment="1" applyProtection="1">
      <alignment horizontal="center" vertical="center"/>
    </xf>
    <xf numFmtId="0" fontId="21" fillId="6" borderId="37" xfId="0" applyFont="1" applyFill="1" applyBorder="1" applyAlignment="1" applyProtection="1">
      <alignment horizontal="center" vertical="center"/>
    </xf>
    <xf numFmtId="0" fontId="21" fillId="6" borderId="20" xfId="0" applyFont="1" applyFill="1" applyBorder="1" applyAlignment="1" applyProtection="1">
      <alignment horizontal="center" vertical="center"/>
    </xf>
    <xf numFmtId="3" fontId="68" fillId="0" borderId="2" xfId="0" applyNumberFormat="1" applyFont="1" applyBorder="1" applyAlignment="1" applyProtection="1">
      <alignment horizontal="left" vertical="center" wrapText="1"/>
      <protection locked="0"/>
    </xf>
    <xf numFmtId="3" fontId="68" fillId="0" borderId="15" xfId="0" applyNumberFormat="1" applyFont="1" applyBorder="1" applyAlignment="1" applyProtection="1">
      <alignment horizontal="left" vertical="center" wrapText="1"/>
      <protection locked="0"/>
    </xf>
    <xf numFmtId="3" fontId="68" fillId="0" borderId="13" xfId="0" applyNumberFormat="1" applyFont="1" applyBorder="1" applyAlignment="1" applyProtection="1">
      <alignment horizontal="left" vertical="center" wrapText="1"/>
      <protection locked="0"/>
    </xf>
    <xf numFmtId="3" fontId="68" fillId="0" borderId="2" xfId="0" applyNumberFormat="1" applyFont="1" applyBorder="1" applyAlignment="1" applyProtection="1">
      <alignment horizontal="center" vertical="center" wrapText="1"/>
      <protection locked="0"/>
    </xf>
    <xf numFmtId="3" fontId="68" fillId="0" borderId="15" xfId="0" applyNumberFormat="1" applyFont="1" applyBorder="1" applyAlignment="1" applyProtection="1">
      <alignment horizontal="center" vertical="center" wrapText="1"/>
      <protection locked="0"/>
    </xf>
    <xf numFmtId="3" fontId="68" fillId="0" borderId="13" xfId="0" applyNumberFormat="1" applyFont="1" applyBorder="1" applyAlignment="1" applyProtection="1">
      <alignment horizontal="center" vertical="center" wrapText="1"/>
      <protection locked="0"/>
    </xf>
    <xf numFmtId="3" fontId="46" fillId="0" borderId="2" xfId="1" applyNumberFormat="1" applyFont="1" applyBorder="1" applyAlignment="1" applyProtection="1">
      <alignment horizontal="center" vertical="center"/>
    </xf>
    <xf numFmtId="3" fontId="46" fillId="0" borderId="15" xfId="1" applyNumberFormat="1" applyFont="1" applyBorder="1" applyAlignment="1" applyProtection="1">
      <alignment horizontal="center" vertical="center"/>
    </xf>
    <xf numFmtId="3" fontId="46" fillId="0" borderId="13" xfId="1" applyNumberFormat="1" applyFont="1" applyBorder="1" applyAlignment="1" applyProtection="1">
      <alignment horizontal="center" vertical="center"/>
    </xf>
    <xf numFmtId="0" fontId="62" fillId="8" borderId="83" xfId="0" applyFont="1" applyFill="1" applyBorder="1" applyAlignment="1" applyProtection="1">
      <alignment horizontal="center" vertical="center"/>
    </xf>
    <xf numFmtId="0" fontId="62" fillId="8" borderId="79" xfId="0" applyFont="1" applyFill="1" applyBorder="1" applyAlignment="1" applyProtection="1">
      <alignment horizontal="center" vertical="center"/>
    </xf>
    <xf numFmtId="0" fontId="65" fillId="8" borderId="30" xfId="0" applyFont="1" applyFill="1" applyBorder="1" applyAlignment="1" applyProtection="1">
      <alignment vertical="center"/>
    </xf>
    <xf numFmtId="173" fontId="8" fillId="6" borderId="0" xfId="1" applyNumberFormat="1" applyFont="1" applyFill="1" applyBorder="1" applyAlignment="1" applyProtection="1">
      <alignment vertical="center"/>
    </xf>
    <xf numFmtId="173" fontId="24" fillId="6" borderId="0" xfId="1" applyNumberFormat="1" applyFont="1" applyFill="1" applyBorder="1" applyAlignment="1" applyProtection="1">
      <alignment vertical="center"/>
    </xf>
    <xf numFmtId="173" fontId="8" fillId="6" borderId="94" xfId="1" applyNumberFormat="1" applyFont="1" applyFill="1" applyBorder="1" applyAlignment="1" applyProtection="1">
      <alignment horizontal="center" vertical="center"/>
    </xf>
    <xf numFmtId="173" fontId="0" fillId="6" borderId="94" xfId="1" applyNumberFormat="1" applyFont="1" applyFill="1" applyBorder="1" applyAlignment="1" applyProtection="1">
      <alignment horizontal="center" vertical="center"/>
    </xf>
    <xf numFmtId="173" fontId="8" fillId="6" borderId="0" xfId="1" applyNumberFormat="1" applyFont="1" applyFill="1" applyBorder="1" applyAlignment="1" applyProtection="1">
      <alignment horizontal="center" vertical="center"/>
      <protection locked="0"/>
    </xf>
    <xf numFmtId="173" fontId="24" fillId="6" borderId="0" xfId="1" applyNumberFormat="1" applyFont="1" applyFill="1" applyBorder="1" applyAlignment="1" applyProtection="1">
      <alignment horizontal="center" vertical="center"/>
      <protection locked="0"/>
    </xf>
    <xf numFmtId="173" fontId="8" fillId="6" borderId="0" xfId="1" applyNumberFormat="1" applyFont="1" applyFill="1" applyBorder="1" applyAlignment="1" applyProtection="1">
      <alignment horizontal="center" vertical="center"/>
    </xf>
    <xf numFmtId="173" fontId="24" fillId="6" borderId="0" xfId="1" applyNumberFormat="1" applyFont="1" applyFill="1" applyBorder="1" applyAlignment="1" applyProtection="1">
      <alignment horizontal="center" vertical="center"/>
    </xf>
    <xf numFmtId="3" fontId="68" fillId="0" borderId="37" xfId="0" applyNumberFormat="1" applyFont="1" applyBorder="1" applyAlignment="1" applyProtection="1">
      <alignment horizontal="left"/>
      <protection locked="0"/>
    </xf>
    <xf numFmtId="3" fontId="68" fillId="0" borderId="20" xfId="0" applyNumberFormat="1" applyFont="1" applyBorder="1" applyAlignment="1" applyProtection="1">
      <alignment horizontal="left"/>
      <protection locked="0"/>
    </xf>
    <xf numFmtId="3" fontId="68" fillId="0" borderId="42" xfId="0" applyNumberFormat="1" applyFont="1" applyBorder="1" applyAlignment="1" applyProtection="1">
      <alignment horizontal="left"/>
      <protection locked="0"/>
    </xf>
    <xf numFmtId="0" fontId="26" fillId="5" borderId="0" xfId="0" applyFont="1" applyFill="1" applyAlignment="1" applyProtection="1">
      <alignment horizontal="center"/>
    </xf>
    <xf numFmtId="0" fontId="0" fillId="0" borderId="0" xfId="0" applyAlignment="1">
      <alignment horizontal="center"/>
    </xf>
    <xf numFmtId="0" fontId="27" fillId="0" borderId="0" xfId="0" applyFont="1" applyBorder="1" applyAlignment="1" applyProtection="1">
      <alignment horizontal="left" vertical="top" wrapText="1"/>
    </xf>
    <xf numFmtId="0" fontId="28" fillId="0" borderId="0" xfId="0" applyFont="1" applyAlignment="1">
      <alignment horizontal="left" vertical="top"/>
    </xf>
    <xf numFmtId="0" fontId="29" fillId="4" borderId="7" xfId="0" applyFont="1" applyFill="1" applyBorder="1" applyAlignment="1" applyProtection="1">
      <alignment horizontal="right"/>
    </xf>
    <xf numFmtId="0" fontId="30" fillId="4" borderId="8" xfId="0" applyFont="1" applyFill="1" applyBorder="1" applyAlignment="1" applyProtection="1"/>
    <xf numFmtId="0" fontId="29" fillId="4" borderId="10" xfId="0" applyFont="1" applyFill="1" applyBorder="1" applyAlignment="1" applyProtection="1">
      <alignment horizontal="right"/>
    </xf>
    <xf numFmtId="0" fontId="30" fillId="4" borderId="11" xfId="0" applyFont="1" applyFill="1" applyBorder="1" applyAlignment="1" applyProtection="1"/>
    <xf numFmtId="0" fontId="16" fillId="0" borderId="0" xfId="0" applyFont="1" applyBorder="1" applyAlignment="1" applyProtection="1">
      <alignment horizontal="right"/>
    </xf>
    <xf numFmtId="0" fontId="31" fillId="0" borderId="0" xfId="0" applyFont="1" applyBorder="1" applyAlignment="1" applyProtection="1"/>
    <xf numFmtId="0" fontId="29" fillId="4" borderId="9" xfId="0" applyFont="1" applyFill="1" applyBorder="1" applyAlignment="1" applyProtection="1">
      <alignment horizontal="right"/>
    </xf>
    <xf numFmtId="0" fontId="30" fillId="4" borderId="3" xfId="0" applyFont="1" applyFill="1" applyBorder="1" applyAlignment="1" applyProtection="1"/>
    <xf numFmtId="0" fontId="67" fillId="0" borderId="37" xfId="0" applyFont="1" applyFill="1" applyBorder="1" applyAlignment="1" applyProtection="1">
      <alignment horizontal="left" vertical="center" wrapText="1"/>
    </xf>
    <xf numFmtId="0" fontId="67" fillId="0" borderId="20" xfId="0" applyFont="1" applyFill="1" applyBorder="1" applyAlignment="1" applyProtection="1">
      <alignment horizontal="left" vertical="center" wrapText="1"/>
    </xf>
    <xf numFmtId="0" fontId="67" fillId="0" borderId="42" xfId="0" applyFont="1" applyFill="1" applyBorder="1" applyAlignment="1" applyProtection="1">
      <alignment horizontal="left" vertical="center" wrapText="1"/>
    </xf>
    <xf numFmtId="0" fontId="60" fillId="0" borderId="37" xfId="0" applyFont="1" applyFill="1" applyBorder="1" applyAlignment="1" applyProtection="1">
      <alignment horizontal="center"/>
      <protection locked="0"/>
    </xf>
    <xf numFmtId="0" fontId="60" fillId="0" borderId="20" xfId="0" applyFont="1" applyFill="1" applyBorder="1" applyAlignment="1" applyProtection="1">
      <alignment horizontal="center"/>
      <protection locked="0"/>
    </xf>
    <xf numFmtId="0" fontId="60" fillId="0" borderId="42" xfId="0" applyFont="1" applyFill="1" applyBorder="1" applyAlignment="1" applyProtection="1">
      <alignment horizontal="center"/>
      <protection locked="0"/>
    </xf>
  </cellXfs>
  <cellStyles count="4">
    <cellStyle name="Milliers" xfId="1" builtinId="3"/>
    <cellStyle name="Monétaire" xfId="2" builtinId="4"/>
    <cellStyle name="Normal" xfId="0" builtinId="0"/>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213836</xdr:colOff>
      <xdr:row>0</xdr:row>
      <xdr:rowOff>123825</xdr:rowOff>
    </xdr:from>
    <xdr:to>
      <xdr:col>0</xdr:col>
      <xdr:colOff>1314450</xdr:colOff>
      <xdr:row>2</xdr:row>
      <xdr:rowOff>97921</xdr:rowOff>
    </xdr:to>
    <xdr:pic>
      <xdr:nvPicPr>
        <xdr:cNvPr id="2" name="Image 3" descr="init">
          <a:extLst>
            <a:ext uri="{FF2B5EF4-FFF2-40B4-BE49-F238E27FC236}">
              <a16:creationId xmlns:a16="http://schemas.microsoft.com/office/drawing/2014/main" id="{DF70D536-535F-4B72-82DA-C95EF3FA52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836" y="123825"/>
          <a:ext cx="1100614" cy="37414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1859280</xdr:colOff>
      <xdr:row>2</xdr:row>
      <xdr:rowOff>76201</xdr:rowOff>
    </xdr:from>
    <xdr:to>
      <xdr:col>1</xdr:col>
      <xdr:colOff>1257300</xdr:colOff>
      <xdr:row>8</xdr:row>
      <xdr:rowOff>88467</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9280" y="457201"/>
          <a:ext cx="2400300" cy="1155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2529840</xdr:colOff>
      <xdr:row>0</xdr:row>
      <xdr:rowOff>30480</xdr:rowOff>
    </xdr:from>
    <xdr:to>
      <xdr:col>2</xdr:col>
      <xdr:colOff>134663</xdr:colOff>
      <xdr:row>3</xdr:row>
      <xdr:rowOff>15240</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9840" y="30480"/>
          <a:ext cx="1155743"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923925</xdr:colOff>
      <xdr:row>2</xdr:row>
      <xdr:rowOff>114300</xdr:rowOff>
    </xdr:to>
    <xdr:pic>
      <xdr:nvPicPr>
        <xdr:cNvPr id="2" name="Image 3" descr="init">
          <a:extLst>
            <a:ext uri="{FF2B5EF4-FFF2-40B4-BE49-F238E27FC236}">
              <a16:creationId xmlns:a16="http://schemas.microsoft.com/office/drawing/2014/main" id="{999183C5-972C-4C24-B68C-FCEEC0294E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0" y="0"/>
          <a:ext cx="14192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1"/>
  <sheetViews>
    <sheetView topLeftCell="A16" workbookViewId="0">
      <selection activeCell="A53" sqref="A53"/>
    </sheetView>
  </sheetViews>
  <sheetFormatPr baseColWidth="10" defaultRowHeight="15"/>
  <cols>
    <col min="1" max="1" width="135.08984375" customWidth="1"/>
  </cols>
  <sheetData>
    <row r="1" spans="1:1" ht="15.6">
      <c r="A1" s="608" t="s">
        <v>293</v>
      </c>
    </row>
    <row r="2" spans="1:1" ht="15.6">
      <c r="A2" s="608"/>
    </row>
    <row r="3" spans="1:1" ht="19.5" customHeight="1">
      <c r="A3" s="68"/>
    </row>
    <row r="4" spans="1:1" ht="34.5" customHeight="1">
      <c r="A4" s="602" t="s">
        <v>117</v>
      </c>
    </row>
    <row r="5" spans="1:1">
      <c r="A5" s="42"/>
    </row>
    <row r="6" spans="1:1">
      <c r="A6" s="43"/>
    </row>
    <row r="7" spans="1:1" s="45" customFormat="1" ht="31.2">
      <c r="A7" s="609" t="s">
        <v>126</v>
      </c>
    </row>
    <row r="8" spans="1:1" s="45" customFormat="1" ht="16.2" thickBot="1">
      <c r="A8" s="46"/>
    </row>
    <row r="9" spans="1:1" s="45" customFormat="1" ht="15.6">
      <c r="A9" s="603" t="s">
        <v>125</v>
      </c>
    </row>
    <row r="10" spans="1:1" s="45" customFormat="1" ht="15.6">
      <c r="A10" s="604"/>
    </row>
    <row r="11" spans="1:1" s="45" customFormat="1" ht="15.6">
      <c r="A11" s="605" t="s">
        <v>270</v>
      </c>
    </row>
    <row r="12" spans="1:1" s="45" customFormat="1">
      <c r="A12" s="606"/>
    </row>
    <row r="13" spans="1:1" s="45" customFormat="1" ht="16.2" thickBot="1">
      <c r="A13" s="607" t="s">
        <v>271</v>
      </c>
    </row>
    <row r="14" spans="1:1" s="45" customFormat="1">
      <c r="A14" s="47"/>
    </row>
    <row r="15" spans="1:1" s="48" customFormat="1" ht="15.6">
      <c r="A15" s="44" t="s">
        <v>118</v>
      </c>
    </row>
    <row r="16" spans="1:1" s="45" customFormat="1">
      <c r="A16" s="1"/>
    </row>
    <row r="17" spans="1:1" s="48" customFormat="1">
      <c r="A17" s="49" t="s">
        <v>246</v>
      </c>
    </row>
    <row r="18" spans="1:1" s="48" customFormat="1">
      <c r="A18" s="49"/>
    </row>
    <row r="19" spans="1:1" s="48" customFormat="1">
      <c r="A19" s="1"/>
    </row>
    <row r="20" spans="1:1" s="48" customFormat="1">
      <c r="A20" s="543" t="s">
        <v>275</v>
      </c>
    </row>
    <row r="21" spans="1:1" s="48" customFormat="1">
      <c r="A21" s="1"/>
    </row>
    <row r="22" spans="1:1" s="48" customFormat="1">
      <c r="A22" s="1" t="s">
        <v>290</v>
      </c>
    </row>
    <row r="23" spans="1:1" s="48" customFormat="1">
      <c r="A23" s="1"/>
    </row>
    <row r="24" spans="1:1" s="48" customFormat="1">
      <c r="A24" s="1"/>
    </row>
    <row r="25" spans="1:1" s="1" customFormat="1" ht="15.6">
      <c r="A25" s="543" t="s">
        <v>267</v>
      </c>
    </row>
    <row r="26" spans="1:1" s="1" customFormat="1"/>
    <row r="27" spans="1:1" s="48" customFormat="1">
      <c r="A27" s="1" t="s">
        <v>291</v>
      </c>
    </row>
    <row r="28" spans="1:1" s="48" customFormat="1">
      <c r="A28" s="1" t="s">
        <v>155</v>
      </c>
    </row>
    <row r="29" spans="1:1" s="48" customFormat="1">
      <c r="A29" s="1" t="s">
        <v>245</v>
      </c>
    </row>
    <row r="30" spans="1:1" s="48" customFormat="1">
      <c r="A30" s="1"/>
    </row>
    <row r="31" spans="1:1" s="48" customFormat="1">
      <c r="A31" s="1"/>
    </row>
    <row r="32" spans="1:1" s="48" customFormat="1" ht="15.6">
      <c r="A32" s="543" t="s">
        <v>266</v>
      </c>
    </row>
    <row r="33" spans="1:1" s="48" customFormat="1">
      <c r="A33" s="67"/>
    </row>
    <row r="34" spans="1:1" s="48" customFormat="1" ht="30">
      <c r="A34" s="49" t="s">
        <v>316</v>
      </c>
    </row>
    <row r="35" spans="1:1" s="48" customFormat="1">
      <c r="A35" s="83" t="s">
        <v>259</v>
      </c>
    </row>
    <row r="36" spans="1:1" s="48" customFormat="1">
      <c r="A36" s="83"/>
    </row>
    <row r="37" spans="1:1" s="48" customFormat="1">
      <c r="A37" s="67" t="s">
        <v>254</v>
      </c>
    </row>
    <row r="38" spans="1:1" s="48" customFormat="1">
      <c r="A38" s="51"/>
    </row>
    <row r="39" spans="1:1" s="48" customFormat="1">
      <c r="A39" s="543" t="s">
        <v>313</v>
      </c>
    </row>
    <row r="40" spans="1:1" s="48" customFormat="1">
      <c r="A40" s="1" t="s">
        <v>312</v>
      </c>
    </row>
    <row r="41" spans="1:1" s="48" customFormat="1">
      <c r="A41" s="67" t="s">
        <v>314</v>
      </c>
    </row>
    <row r="42" spans="1:1" s="48" customFormat="1">
      <c r="A42" s="51"/>
    </row>
    <row r="43" spans="1:1" s="48" customFormat="1" ht="15.6">
      <c r="A43" s="543" t="s">
        <v>265</v>
      </c>
    </row>
    <row r="44" spans="1:1" s="48" customFormat="1">
      <c r="A44" s="1"/>
    </row>
    <row r="45" spans="1:1" s="155" customFormat="1">
      <c r="A45" s="49" t="s">
        <v>260</v>
      </c>
    </row>
    <row r="46" spans="1:1" s="155" customFormat="1">
      <c r="A46" s="49" t="s">
        <v>292</v>
      </c>
    </row>
    <row r="47" spans="1:1" s="48" customFormat="1">
      <c r="A47" s="49" t="s">
        <v>317</v>
      </c>
    </row>
    <row r="48" spans="1:1" s="48" customFormat="1">
      <c r="A48" s="1"/>
    </row>
    <row r="49" spans="1:1" s="48" customFormat="1" ht="15.6">
      <c r="A49" s="543" t="s">
        <v>262</v>
      </c>
    </row>
    <row r="50" spans="1:1" s="48" customFormat="1">
      <c r="A50" s="1"/>
    </row>
    <row r="51" spans="1:1" s="48" customFormat="1">
      <c r="A51" s="1" t="s">
        <v>261</v>
      </c>
    </row>
    <row r="52" spans="1:1" s="48" customFormat="1">
      <c r="A52" s="1"/>
    </row>
    <row r="53" spans="1:1" s="48" customFormat="1">
      <c r="A53" s="543" t="s">
        <v>269</v>
      </c>
    </row>
    <row r="54" spans="1:1" s="48" customFormat="1">
      <c r="A54" s="543"/>
    </row>
    <row r="55" spans="1:1" s="48" customFormat="1">
      <c r="A55" s="1" t="s">
        <v>288</v>
      </c>
    </row>
    <row r="56" spans="1:1" s="48" customFormat="1">
      <c r="A56" s="1" t="s">
        <v>289</v>
      </c>
    </row>
    <row r="57" spans="1:1" s="48" customFormat="1">
      <c r="A57" s="1"/>
    </row>
    <row r="58" spans="1:1" s="48" customFormat="1" ht="15.6">
      <c r="A58" s="543" t="s">
        <v>263</v>
      </c>
    </row>
    <row r="59" spans="1:1" s="48" customFormat="1">
      <c r="A59" s="1"/>
    </row>
    <row r="60" spans="1:1" s="48" customFormat="1">
      <c r="A60" s="1" t="s">
        <v>307</v>
      </c>
    </row>
    <row r="61" spans="1:1" s="48" customFormat="1">
      <c r="A61" s="1"/>
    </row>
    <row r="62" spans="1:1" s="48" customFormat="1" ht="15.6">
      <c r="A62" s="543" t="s">
        <v>264</v>
      </c>
    </row>
    <row r="63" spans="1:1" s="48" customFormat="1">
      <c r="A63" s="1"/>
    </row>
    <row r="64" spans="1:1" s="48" customFormat="1">
      <c r="A64" s="1" t="s">
        <v>268</v>
      </c>
    </row>
    <row r="65" spans="1:1" s="67" customFormat="1">
      <c r="A65" s="67" t="s">
        <v>272</v>
      </c>
    </row>
    <row r="66" spans="1:1" s="67" customFormat="1">
      <c r="A66" s="49"/>
    </row>
    <row r="67" spans="1:1" s="48" customFormat="1">
      <c r="A67" s="67"/>
    </row>
    <row r="68" spans="1:1" s="48" customFormat="1">
      <c r="A68" s="49"/>
    </row>
    <row r="69" spans="1:1" s="45" customFormat="1">
      <c r="A69" s="49"/>
    </row>
    <row r="70" spans="1:1">
      <c r="A70" s="49"/>
    </row>
    <row r="71" spans="1:1" ht="15.6">
      <c r="A71" s="50"/>
    </row>
  </sheetData>
  <phoneticPr fontId="34" type="noConversion"/>
  <pageMargins left="0.78740157499999996" right="0.78740157499999996" top="0.984251969" bottom="0.984251969" header="0.4921259845" footer="0.4921259845"/>
  <pageSetup paperSize="9" scale="1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8"/>
  <sheetViews>
    <sheetView zoomScale="75" zoomScaleNormal="75" workbookViewId="0">
      <pane ySplit="3" topLeftCell="A4" activePane="bottomLeft" state="frozen"/>
      <selection activeCell="A45" sqref="A45"/>
      <selection pane="bottomLeft" activeCell="B9" sqref="B9"/>
    </sheetView>
  </sheetViews>
  <sheetFormatPr baseColWidth="10" defaultColWidth="11.54296875" defaultRowHeight="15.6"/>
  <cols>
    <col min="1" max="1" width="38.81640625" style="109" customWidth="1"/>
    <col min="2" max="2" width="14" style="109" customWidth="1"/>
    <col min="3" max="13" width="12.08984375" style="109" customWidth="1"/>
    <col min="14" max="14" width="11.54296875" style="109" customWidth="1"/>
    <col min="15" max="15" width="1.453125" style="109" customWidth="1"/>
    <col min="16" max="16" width="10.54296875" style="112" customWidth="1"/>
    <col min="17" max="17" width="29.54296875" style="116" customWidth="1"/>
    <col min="18" max="18" width="13.1796875" style="109" customWidth="1"/>
    <col min="19" max="16384" width="11.54296875" style="109"/>
  </cols>
  <sheetData>
    <row r="1" spans="1:22" s="115" customFormat="1" ht="21" customHeight="1" thickBot="1">
      <c r="A1" s="847" t="s">
        <v>96</v>
      </c>
      <c r="B1" s="848"/>
      <c r="C1" s="848"/>
      <c r="D1" s="848"/>
      <c r="E1" s="848"/>
      <c r="F1" s="848"/>
      <c r="G1" s="848"/>
      <c r="H1" s="848"/>
      <c r="I1" s="848"/>
      <c r="J1" s="848"/>
      <c r="K1" s="848"/>
      <c r="L1" s="848"/>
      <c r="M1" s="848"/>
      <c r="N1" s="849"/>
      <c r="P1" s="245" t="s">
        <v>120</v>
      </c>
      <c r="Q1" s="611"/>
      <c r="R1" s="612"/>
    </row>
    <row r="2" spans="1:22" ht="9.75" customHeight="1" thickBot="1"/>
    <row r="3" spans="1:22" s="111" customFormat="1" ht="16.2" thickBot="1">
      <c r="A3" s="110"/>
      <c r="B3" s="477" t="s">
        <v>222</v>
      </c>
      <c r="C3" s="238" t="s">
        <v>26</v>
      </c>
      <c r="D3" s="238" t="s">
        <v>27</v>
      </c>
      <c r="E3" s="238" t="s">
        <v>28</v>
      </c>
      <c r="F3" s="238" t="s">
        <v>29</v>
      </c>
      <c r="G3" s="238" t="s">
        <v>30</v>
      </c>
      <c r="H3" s="238" t="s">
        <v>43</v>
      </c>
      <c r="I3" s="238" t="s">
        <v>44</v>
      </c>
      <c r="J3" s="238" t="s">
        <v>45</v>
      </c>
      <c r="K3" s="238" t="s">
        <v>46</v>
      </c>
      <c r="L3" s="238" t="s">
        <v>47</v>
      </c>
      <c r="M3" s="239" t="s">
        <v>48</v>
      </c>
      <c r="N3" s="126" t="s">
        <v>97</v>
      </c>
      <c r="P3" s="112"/>
      <c r="Q3" s="117"/>
    </row>
    <row r="4" spans="1:22" s="137" customFormat="1" ht="18" customHeight="1">
      <c r="A4" s="246" t="s">
        <v>31</v>
      </c>
      <c r="B4" s="307"/>
      <c r="C4" s="308">
        <f t="shared" ref="C4:M4" si="0">B63</f>
        <v>0</v>
      </c>
      <c r="D4" s="308">
        <f t="shared" si="0"/>
        <v>0</v>
      </c>
      <c r="E4" s="308">
        <f t="shared" si="0"/>
        <v>0</v>
      </c>
      <c r="F4" s="308">
        <f t="shared" si="0"/>
        <v>0</v>
      </c>
      <c r="G4" s="308">
        <f t="shared" si="0"/>
        <v>0</v>
      </c>
      <c r="H4" s="308">
        <f t="shared" si="0"/>
        <v>0</v>
      </c>
      <c r="I4" s="308">
        <f t="shared" si="0"/>
        <v>0</v>
      </c>
      <c r="J4" s="308">
        <f t="shared" si="0"/>
        <v>0</v>
      </c>
      <c r="K4" s="308">
        <f t="shared" si="0"/>
        <v>0</v>
      </c>
      <c r="L4" s="308">
        <f t="shared" si="0"/>
        <v>0</v>
      </c>
      <c r="M4" s="309">
        <f t="shared" si="0"/>
        <v>0</v>
      </c>
      <c r="N4" s="310">
        <f t="shared" ref="N4:N59" si="1">SUM(B4:M4)</f>
        <v>0</v>
      </c>
      <c r="O4" s="311"/>
      <c r="P4" s="547">
        <f>+N4-SUM(B63:L63)</f>
        <v>0</v>
      </c>
      <c r="Q4" s="136"/>
      <c r="R4" s="135"/>
      <c r="S4" s="135"/>
      <c r="T4" s="135"/>
    </row>
    <row r="5" spans="1:22" ht="18" customHeight="1">
      <c r="A5" s="146" t="s">
        <v>98</v>
      </c>
      <c r="B5" s="312"/>
      <c r="C5" s="313"/>
      <c r="D5" s="313"/>
      <c r="E5" s="313"/>
      <c r="F5" s="313"/>
      <c r="G5" s="313"/>
      <c r="H5" s="313"/>
      <c r="I5" s="313"/>
      <c r="J5" s="313"/>
      <c r="K5" s="313"/>
      <c r="L5" s="313"/>
      <c r="M5" s="313"/>
      <c r="N5" s="407">
        <f t="shared" si="1"/>
        <v>0</v>
      </c>
      <c r="O5" s="319"/>
      <c r="P5" s="547">
        <f>N5-'4.Cpte Résul'!B10</f>
        <v>0</v>
      </c>
      <c r="Q5" s="858" t="s">
        <v>296</v>
      </c>
      <c r="R5" s="859"/>
      <c r="S5" s="859"/>
      <c r="T5" s="859"/>
      <c r="U5" s="860"/>
    </row>
    <row r="6" spans="1:22" ht="18" customHeight="1">
      <c r="A6" s="147" t="s">
        <v>123</v>
      </c>
      <c r="B6" s="408">
        <f>B5*$P$6</f>
        <v>0</v>
      </c>
      <c r="C6" s="408">
        <f t="shared" ref="C6:M6" si="2">C5*$P$6</f>
        <v>0</v>
      </c>
      <c r="D6" s="408">
        <f t="shared" si="2"/>
        <v>0</v>
      </c>
      <c r="E6" s="408">
        <f t="shared" si="2"/>
        <v>0</v>
      </c>
      <c r="F6" s="408">
        <f t="shared" si="2"/>
        <v>0</v>
      </c>
      <c r="G6" s="408">
        <f t="shared" si="2"/>
        <v>0</v>
      </c>
      <c r="H6" s="408">
        <f t="shared" si="2"/>
        <v>0</v>
      </c>
      <c r="I6" s="408">
        <f t="shared" si="2"/>
        <v>0</v>
      </c>
      <c r="J6" s="408">
        <f t="shared" si="2"/>
        <v>0</v>
      </c>
      <c r="K6" s="408">
        <f t="shared" si="2"/>
        <v>0</v>
      </c>
      <c r="L6" s="408">
        <f t="shared" si="2"/>
        <v>0</v>
      </c>
      <c r="M6" s="408">
        <f t="shared" si="2"/>
        <v>0</v>
      </c>
      <c r="N6" s="409">
        <f t="shared" si="1"/>
        <v>0</v>
      </c>
      <c r="O6" s="319"/>
      <c r="P6" s="573">
        <f>+'5.Bfr '!H14</f>
        <v>0.2</v>
      </c>
      <c r="Q6" s="156"/>
      <c r="S6" s="113"/>
      <c r="T6" s="113"/>
    </row>
    <row r="7" spans="1:22" ht="18" customHeight="1">
      <c r="A7" s="147" t="s">
        <v>78</v>
      </c>
      <c r="B7" s="408">
        <f>'1.Plan fi'!B43</f>
        <v>0</v>
      </c>
      <c r="C7" s="410"/>
      <c r="D7" s="410"/>
      <c r="E7" s="410"/>
      <c r="F7" s="410"/>
      <c r="G7" s="410"/>
      <c r="H7" s="410"/>
      <c r="I7" s="410"/>
      <c r="J7" s="410"/>
      <c r="K7" s="410"/>
      <c r="L7" s="410"/>
      <c r="M7" s="411"/>
      <c r="N7" s="409">
        <f t="shared" si="1"/>
        <v>0</v>
      </c>
      <c r="O7" s="319"/>
      <c r="P7" s="844">
        <f>SUM(N7:N10)-'1.Plan fi'!B43-'1.Plan fi'!C43-'1.Plan fi'!B44-'1.Plan fi'!C44-'1.Plan fi'!B45-'1.Plan fi'!C45-'1.Plan fi'!B46-'1.Plan fi'!C46-'1.Plan fi'!B48-'1.Plan fi'!C48-'1.Plan fi'!B49-'1.Plan fi'!C49-'1.Plan fi'!B53</f>
        <v>0</v>
      </c>
      <c r="Q7" s="838" t="s">
        <v>248</v>
      </c>
      <c r="R7" s="113"/>
      <c r="S7" s="113"/>
      <c r="T7" s="113"/>
    </row>
    <row r="8" spans="1:22" ht="18" customHeight="1">
      <c r="A8" s="147" t="s">
        <v>238</v>
      </c>
      <c r="B8" s="429">
        <f>'1.Plan fi'!B46</f>
        <v>0</v>
      </c>
      <c r="C8" s="412"/>
      <c r="D8" s="412"/>
      <c r="E8" s="412"/>
      <c r="F8" s="412"/>
      <c r="G8" s="412"/>
      <c r="H8" s="412"/>
      <c r="I8" s="412"/>
      <c r="J8" s="412"/>
      <c r="K8" s="412"/>
      <c r="L8" s="412"/>
      <c r="M8" s="413"/>
      <c r="N8" s="414">
        <f>SUM(B8:M8)</f>
        <v>0</v>
      </c>
      <c r="O8" s="319"/>
      <c r="P8" s="845"/>
      <c r="Q8" s="839"/>
      <c r="R8" s="113"/>
      <c r="S8" s="113"/>
      <c r="T8" s="113"/>
    </row>
    <row r="9" spans="1:22" ht="18" customHeight="1">
      <c r="A9" s="147" t="s">
        <v>134</v>
      </c>
      <c r="B9" s="599">
        <f>'1.Plan fi'!B44+'1.Plan fi'!B45+'1.Plan fi'!B53</f>
        <v>0</v>
      </c>
      <c r="C9" s="410"/>
      <c r="D9" s="410"/>
      <c r="E9" s="410"/>
      <c r="F9" s="410"/>
      <c r="G9" s="410"/>
      <c r="H9" s="410"/>
      <c r="I9" s="410"/>
      <c r="J9" s="410"/>
      <c r="K9" s="410"/>
      <c r="L9" s="410"/>
      <c r="M9" s="423"/>
      <c r="N9" s="414">
        <f t="shared" si="1"/>
        <v>0</v>
      </c>
      <c r="O9" s="319"/>
      <c r="P9" s="845"/>
      <c r="Q9" s="839"/>
      <c r="R9" s="113"/>
      <c r="S9" s="113"/>
      <c r="T9" s="113"/>
    </row>
    <row r="10" spans="1:22" ht="18" customHeight="1" thickBot="1">
      <c r="A10" s="445" t="s">
        <v>239</v>
      </c>
      <c r="B10" s="601">
        <f>'1.Plan fi'!B48+'1.Plan fi'!B49</f>
        <v>0</v>
      </c>
      <c r="C10" s="447"/>
      <c r="D10" s="448"/>
      <c r="E10" s="446"/>
      <c r="F10" s="447"/>
      <c r="G10" s="447"/>
      <c r="H10" s="447"/>
      <c r="I10" s="448"/>
      <c r="J10" s="448"/>
      <c r="K10" s="446"/>
      <c r="L10" s="447"/>
      <c r="M10" s="449"/>
      <c r="N10" s="450">
        <f>SUM(B10:M10)</f>
        <v>0</v>
      </c>
      <c r="O10" s="319"/>
      <c r="P10" s="846"/>
      <c r="Q10" s="840"/>
      <c r="R10" s="113"/>
      <c r="S10" s="113"/>
      <c r="T10" s="113"/>
    </row>
    <row r="11" spans="1:22" s="134" customFormat="1" ht="18" customHeight="1" thickBot="1">
      <c r="A11" s="131" t="s">
        <v>77</v>
      </c>
      <c r="B11" s="600">
        <f>SUM(B5:B10)</f>
        <v>0</v>
      </c>
      <c r="C11" s="314">
        <f t="shared" ref="C11:M11" si="3">SUM(C5:C10)</f>
        <v>0</v>
      </c>
      <c r="D11" s="314">
        <f t="shared" si="3"/>
        <v>0</v>
      </c>
      <c r="E11" s="314">
        <f t="shared" si="3"/>
        <v>0</v>
      </c>
      <c r="F11" s="314">
        <f t="shared" si="3"/>
        <v>0</v>
      </c>
      <c r="G11" s="314">
        <f t="shared" si="3"/>
        <v>0</v>
      </c>
      <c r="H11" s="314">
        <f t="shared" si="3"/>
        <v>0</v>
      </c>
      <c r="I11" s="314">
        <f t="shared" si="3"/>
        <v>0</v>
      </c>
      <c r="J11" s="314">
        <f t="shared" si="3"/>
        <v>0</v>
      </c>
      <c r="K11" s="314">
        <f t="shared" si="3"/>
        <v>0</v>
      </c>
      <c r="L11" s="314">
        <f t="shared" si="3"/>
        <v>0</v>
      </c>
      <c r="M11" s="314">
        <f t="shared" si="3"/>
        <v>0</v>
      </c>
      <c r="N11" s="315">
        <f t="shared" si="1"/>
        <v>0</v>
      </c>
      <c r="O11" s="316"/>
      <c r="P11" s="547">
        <f>N11-SUM(N5:N10)</f>
        <v>0</v>
      </c>
      <c r="Q11" s="133"/>
      <c r="R11" s="132"/>
      <c r="S11" s="132"/>
      <c r="T11" s="132"/>
    </row>
    <row r="12" spans="1:22" s="134" customFormat="1" ht="18" customHeight="1">
      <c r="A12" s="432" t="str">
        <f>'1.Plan fi'!A32</f>
        <v>Reprise de stock</v>
      </c>
      <c r="B12" s="415">
        <f>'1.Plan fi'!B32</f>
        <v>0</v>
      </c>
      <c r="C12" s="416"/>
      <c r="D12" s="416"/>
      <c r="E12" s="417"/>
      <c r="F12" s="416"/>
      <c r="G12" s="416"/>
      <c r="H12" s="416"/>
      <c r="I12" s="418"/>
      <c r="J12" s="416"/>
      <c r="K12" s="416"/>
      <c r="L12" s="416"/>
      <c r="M12" s="419"/>
      <c r="N12" s="420">
        <f>SUM(B12:M12)</f>
        <v>0</v>
      </c>
      <c r="O12" s="316"/>
      <c r="P12" s="547">
        <f>N12-'1.Plan fi'!B32</f>
        <v>0</v>
      </c>
      <c r="Q12" s="133"/>
      <c r="R12" s="132"/>
      <c r="S12" s="132"/>
      <c r="T12" s="132"/>
    </row>
    <row r="13" spans="1:22" s="134" customFormat="1" ht="18" customHeight="1">
      <c r="A13" s="433" t="str">
        <f>'1.Plan fi'!A33</f>
        <v>Stock initial HT</v>
      </c>
      <c r="B13" s="421">
        <f>'1.Plan fi'!B33</f>
        <v>0</v>
      </c>
      <c r="C13" s="410"/>
      <c r="D13" s="422"/>
      <c r="E13" s="410"/>
      <c r="F13" s="422"/>
      <c r="G13" s="410"/>
      <c r="H13" s="410"/>
      <c r="I13" s="422"/>
      <c r="J13" s="422"/>
      <c r="K13" s="422"/>
      <c r="L13" s="410"/>
      <c r="M13" s="423"/>
      <c r="N13" s="409">
        <f t="shared" si="1"/>
        <v>0</v>
      </c>
      <c r="O13" s="316"/>
      <c r="P13" s="547">
        <f>+N13-'1.Plan fi'!B33</f>
        <v>0</v>
      </c>
      <c r="Q13" s="133"/>
      <c r="R13" s="132"/>
      <c r="S13" s="132"/>
      <c r="T13" s="132"/>
    </row>
    <row r="14" spans="1:22" ht="18" customHeight="1">
      <c r="A14" s="329" t="s">
        <v>193</v>
      </c>
      <c r="B14" s="422"/>
      <c r="C14" s="422"/>
      <c r="D14" s="422"/>
      <c r="E14" s="422"/>
      <c r="F14" s="422"/>
      <c r="G14" s="422"/>
      <c r="H14" s="422"/>
      <c r="I14" s="422"/>
      <c r="J14" s="422"/>
      <c r="K14" s="422"/>
      <c r="L14" s="422"/>
      <c r="M14" s="422"/>
      <c r="N14" s="409">
        <f t="shared" si="1"/>
        <v>0</v>
      </c>
      <c r="O14" s="319"/>
      <c r="P14" s="547">
        <f>+N14-'4.Cpte Résul'!B14</f>
        <v>0</v>
      </c>
      <c r="Q14" s="633" t="s">
        <v>315</v>
      </c>
      <c r="R14" s="634"/>
      <c r="S14" s="634"/>
      <c r="T14" s="635"/>
      <c r="U14" s="615"/>
      <c r="V14" s="615"/>
    </row>
    <row r="15" spans="1:22" ht="18" customHeight="1">
      <c r="A15" s="541" t="s">
        <v>52</v>
      </c>
      <c r="B15" s="852"/>
      <c r="C15" s="852"/>
      <c r="D15" s="852"/>
      <c r="E15" s="852"/>
      <c r="F15" s="852"/>
      <c r="G15" s="852"/>
      <c r="H15" s="853"/>
      <c r="I15" s="853"/>
      <c r="J15" s="853"/>
      <c r="K15" s="853"/>
      <c r="L15" s="853"/>
      <c r="M15" s="853"/>
      <c r="N15" s="409"/>
      <c r="O15" s="319"/>
      <c r="P15" s="636"/>
      <c r="Q15" s="632"/>
      <c r="R15" s="632"/>
      <c r="S15" s="632"/>
      <c r="T15" s="632"/>
      <c r="U15" s="616"/>
    </row>
    <row r="16" spans="1:22" ht="18" customHeight="1">
      <c r="A16" s="149" t="str">
        <f>+'4.Cpte Résul'!A19</f>
        <v>Fournitures bureau</v>
      </c>
      <c r="B16" s="424">
        <f>'4.Cpte Résul'!$B$19/12</f>
        <v>0</v>
      </c>
      <c r="C16" s="424">
        <f>'4.Cpte Résul'!$B$19/12</f>
        <v>0</v>
      </c>
      <c r="D16" s="424">
        <f>'4.Cpte Résul'!$B$19/12</f>
        <v>0</v>
      </c>
      <c r="E16" s="424">
        <f>'4.Cpte Résul'!$B$19/12</f>
        <v>0</v>
      </c>
      <c r="F16" s="424">
        <f>'4.Cpte Résul'!$B$19/12</f>
        <v>0</v>
      </c>
      <c r="G16" s="424">
        <f>'4.Cpte Résul'!$B$19/12</f>
        <v>0</v>
      </c>
      <c r="H16" s="424">
        <f>'4.Cpte Résul'!$B$19/12</f>
        <v>0</v>
      </c>
      <c r="I16" s="424">
        <f>'4.Cpte Résul'!$B$19/12</f>
        <v>0</v>
      </c>
      <c r="J16" s="424">
        <f>'4.Cpte Résul'!$B$19/12</f>
        <v>0</v>
      </c>
      <c r="K16" s="424">
        <f>'4.Cpte Résul'!$B$19/12</f>
        <v>0</v>
      </c>
      <c r="L16" s="424">
        <f>'4.Cpte Résul'!$B$19/12</f>
        <v>0</v>
      </c>
      <c r="M16" s="424">
        <f>'4.Cpte Résul'!$B$19/12</f>
        <v>0</v>
      </c>
      <c r="N16" s="409">
        <f t="shared" si="1"/>
        <v>0</v>
      </c>
      <c r="O16" s="319"/>
      <c r="P16" s="547">
        <f>+N16-'4.Cpte Résul'!B19</f>
        <v>0</v>
      </c>
      <c r="Q16" s="120"/>
      <c r="R16" s="113"/>
      <c r="S16" s="113"/>
      <c r="T16" s="113"/>
    </row>
    <row r="17" spans="1:20" ht="18" customHeight="1">
      <c r="A17" s="149" t="str">
        <f>+'4.Cpte Résul'!A20</f>
        <v>EDF, GDF, eau</v>
      </c>
      <c r="B17" s="424">
        <f>'4.Cpte Résul'!$B$20/12</f>
        <v>0</v>
      </c>
      <c r="C17" s="424">
        <f>'4.Cpte Résul'!$B$20/12</f>
        <v>0</v>
      </c>
      <c r="D17" s="424">
        <f>'4.Cpte Résul'!$B$20/12</f>
        <v>0</v>
      </c>
      <c r="E17" s="424">
        <f>'4.Cpte Résul'!$B$20/12</f>
        <v>0</v>
      </c>
      <c r="F17" s="424">
        <f>'4.Cpte Résul'!$B$20/12</f>
        <v>0</v>
      </c>
      <c r="G17" s="424">
        <f>'4.Cpte Résul'!$B$20/12</f>
        <v>0</v>
      </c>
      <c r="H17" s="424">
        <f>'4.Cpte Résul'!$B$20/12</f>
        <v>0</v>
      </c>
      <c r="I17" s="424">
        <f>'4.Cpte Résul'!$B$20/12</f>
        <v>0</v>
      </c>
      <c r="J17" s="424">
        <f>'4.Cpte Résul'!$B$20/12</f>
        <v>0</v>
      </c>
      <c r="K17" s="424">
        <f>'4.Cpte Résul'!$B$20/12</f>
        <v>0</v>
      </c>
      <c r="L17" s="424">
        <f>'4.Cpte Résul'!$B$20/12</f>
        <v>0</v>
      </c>
      <c r="M17" s="424">
        <f>'4.Cpte Résul'!$B$20/12</f>
        <v>0</v>
      </c>
      <c r="N17" s="409">
        <f t="shared" si="1"/>
        <v>0</v>
      </c>
      <c r="O17" s="319"/>
      <c r="P17" s="547">
        <f>+N17-'4.Cpte Résul'!B20</f>
        <v>0</v>
      </c>
      <c r="Q17" s="120"/>
      <c r="R17" s="113"/>
      <c r="S17" s="113"/>
      <c r="T17" s="113"/>
    </row>
    <row r="18" spans="1:20" ht="18" customHeight="1">
      <c r="A18" s="149" t="str">
        <f>+'4.Cpte Résul'!A21</f>
        <v>Carburant</v>
      </c>
      <c r="B18" s="424">
        <f>'4.Cpte Résul'!$B$21/12</f>
        <v>0</v>
      </c>
      <c r="C18" s="424">
        <f>'4.Cpte Résul'!$B$21/12</f>
        <v>0</v>
      </c>
      <c r="D18" s="424">
        <f>'4.Cpte Résul'!$B$21/12</f>
        <v>0</v>
      </c>
      <c r="E18" s="424">
        <f>'4.Cpte Résul'!$B$21/12</f>
        <v>0</v>
      </c>
      <c r="F18" s="424">
        <f>'4.Cpte Résul'!$B$21/12</f>
        <v>0</v>
      </c>
      <c r="G18" s="424">
        <f>'4.Cpte Résul'!$B$21/12</f>
        <v>0</v>
      </c>
      <c r="H18" s="424">
        <f>'4.Cpte Résul'!$B$21/12</f>
        <v>0</v>
      </c>
      <c r="I18" s="424">
        <f>'4.Cpte Résul'!$B$21/12</f>
        <v>0</v>
      </c>
      <c r="J18" s="424">
        <f>'4.Cpte Résul'!$B$21/12</f>
        <v>0</v>
      </c>
      <c r="K18" s="424">
        <f>'4.Cpte Résul'!$B$21/12</f>
        <v>0</v>
      </c>
      <c r="L18" s="424">
        <f>'4.Cpte Résul'!$B$21/12</f>
        <v>0</v>
      </c>
      <c r="M18" s="424">
        <f>'4.Cpte Résul'!$B$21/12</f>
        <v>0</v>
      </c>
      <c r="N18" s="409">
        <f t="shared" si="1"/>
        <v>0</v>
      </c>
      <c r="O18" s="319"/>
      <c r="P18" s="547">
        <f>+N18-'4.Cpte Résul'!B21</f>
        <v>0</v>
      </c>
      <c r="Q18" s="120"/>
      <c r="R18" s="113"/>
      <c r="S18" s="113"/>
      <c r="T18" s="113"/>
    </row>
    <row r="19" spans="1:20" ht="18" customHeight="1">
      <c r="A19" s="149" t="str">
        <f>+'4.Cpte Résul'!A22</f>
        <v>Petit outillage</v>
      </c>
      <c r="B19" s="424">
        <f>'4.Cpte Résul'!$B$22/12</f>
        <v>0</v>
      </c>
      <c r="C19" s="424">
        <f>'4.Cpte Résul'!$B$22/12</f>
        <v>0</v>
      </c>
      <c r="D19" s="424">
        <f>'4.Cpte Résul'!$B$22/12</f>
        <v>0</v>
      </c>
      <c r="E19" s="424">
        <f>'4.Cpte Résul'!$B$22/12</f>
        <v>0</v>
      </c>
      <c r="F19" s="424">
        <f>'4.Cpte Résul'!$B$22/12</f>
        <v>0</v>
      </c>
      <c r="G19" s="424">
        <f>'4.Cpte Résul'!$B$22/12</f>
        <v>0</v>
      </c>
      <c r="H19" s="424">
        <f>'4.Cpte Résul'!$B$22/12</f>
        <v>0</v>
      </c>
      <c r="I19" s="424">
        <f>'4.Cpte Résul'!$B$22/12</f>
        <v>0</v>
      </c>
      <c r="J19" s="424">
        <f>'4.Cpte Résul'!$B$22/12</f>
        <v>0</v>
      </c>
      <c r="K19" s="424">
        <f>'4.Cpte Résul'!$B$22/12</f>
        <v>0</v>
      </c>
      <c r="L19" s="424">
        <f>'4.Cpte Résul'!$B$22/12</f>
        <v>0</v>
      </c>
      <c r="M19" s="424">
        <f>'4.Cpte Résul'!$B$22/12</f>
        <v>0</v>
      </c>
      <c r="N19" s="409">
        <f t="shared" si="1"/>
        <v>0</v>
      </c>
      <c r="O19" s="319"/>
      <c r="P19" s="547">
        <f>+N19-'4.Cpte Résul'!B22</f>
        <v>0</v>
      </c>
      <c r="Q19" s="120"/>
      <c r="R19" s="113"/>
      <c r="S19" s="113"/>
      <c r="T19" s="113"/>
    </row>
    <row r="20" spans="1:20" ht="18" customHeight="1">
      <c r="A20" s="149" t="str">
        <f>'4.Cpte Résul'!A23</f>
        <v>Sous traitance</v>
      </c>
      <c r="B20" s="424">
        <f>'4.Cpte Résul'!$B23/12</f>
        <v>0</v>
      </c>
      <c r="C20" s="424">
        <f>'4.Cpte Résul'!$B23/12</f>
        <v>0</v>
      </c>
      <c r="D20" s="424">
        <f>'4.Cpte Résul'!$B23/12</f>
        <v>0</v>
      </c>
      <c r="E20" s="424">
        <f>'4.Cpte Résul'!$B23/12</f>
        <v>0</v>
      </c>
      <c r="F20" s="424">
        <f>'4.Cpte Résul'!$B23/12</f>
        <v>0</v>
      </c>
      <c r="G20" s="424">
        <f>'4.Cpte Résul'!$B23/12</f>
        <v>0</v>
      </c>
      <c r="H20" s="424">
        <f>'4.Cpte Résul'!$B23/12</f>
        <v>0</v>
      </c>
      <c r="I20" s="424">
        <f>'4.Cpte Résul'!$B23/12</f>
        <v>0</v>
      </c>
      <c r="J20" s="424">
        <f>'4.Cpte Résul'!$B23/12</f>
        <v>0</v>
      </c>
      <c r="K20" s="424">
        <f>'4.Cpte Résul'!$B23/12</f>
        <v>0</v>
      </c>
      <c r="L20" s="424">
        <f>'4.Cpte Résul'!$B23/12</f>
        <v>0</v>
      </c>
      <c r="M20" s="424">
        <f>'4.Cpte Résul'!$B23/12</f>
        <v>0</v>
      </c>
      <c r="N20" s="409">
        <f t="shared" si="1"/>
        <v>0</v>
      </c>
      <c r="O20" s="319"/>
      <c r="P20" s="547">
        <f>+N20-'4.Cpte Résul'!B23</f>
        <v>0</v>
      </c>
      <c r="Q20" s="120"/>
      <c r="R20" s="113"/>
      <c r="S20" s="113"/>
      <c r="T20" s="113"/>
    </row>
    <row r="21" spans="1:20" ht="18" customHeight="1">
      <c r="A21" s="149" t="str">
        <f>'4.Cpte Résul'!A24</f>
        <v>Locations mobilières</v>
      </c>
      <c r="B21" s="424">
        <f>'4.Cpte Résul'!$B24/12</f>
        <v>0</v>
      </c>
      <c r="C21" s="424">
        <f>'4.Cpte Résul'!$B24/12</f>
        <v>0</v>
      </c>
      <c r="D21" s="424">
        <f>'4.Cpte Résul'!$B24/12</f>
        <v>0</v>
      </c>
      <c r="E21" s="424">
        <f>'4.Cpte Résul'!$B24/12</f>
        <v>0</v>
      </c>
      <c r="F21" s="424">
        <f>'4.Cpte Résul'!$B24/12</f>
        <v>0</v>
      </c>
      <c r="G21" s="424">
        <f>'4.Cpte Résul'!$B24/12</f>
        <v>0</v>
      </c>
      <c r="H21" s="424">
        <f>'4.Cpte Résul'!$B24/12</f>
        <v>0</v>
      </c>
      <c r="I21" s="424">
        <f>'4.Cpte Résul'!$B24/12</f>
        <v>0</v>
      </c>
      <c r="J21" s="424">
        <f>'4.Cpte Résul'!$B24/12</f>
        <v>0</v>
      </c>
      <c r="K21" s="424">
        <f>'4.Cpte Résul'!$B24/12</f>
        <v>0</v>
      </c>
      <c r="L21" s="424">
        <f>'4.Cpte Résul'!$B24/12</f>
        <v>0</v>
      </c>
      <c r="M21" s="424">
        <f>'4.Cpte Résul'!$B24/12</f>
        <v>0</v>
      </c>
      <c r="N21" s="409">
        <f t="shared" si="1"/>
        <v>0</v>
      </c>
      <c r="O21" s="319"/>
      <c r="P21" s="547">
        <f>+N21-'4.Cpte Résul'!B24</f>
        <v>0</v>
      </c>
      <c r="Q21" s="120"/>
      <c r="R21" s="113"/>
      <c r="S21" s="113"/>
      <c r="T21" s="113"/>
    </row>
    <row r="22" spans="1:20" ht="18" customHeight="1">
      <c r="A22" s="149" t="str">
        <f>'4.Cpte Résul'!A25</f>
        <v>Crédit-bail</v>
      </c>
      <c r="B22" s="424">
        <f>'4.Cpte Résul'!$B25/12</f>
        <v>0</v>
      </c>
      <c r="C22" s="424">
        <f>'4.Cpte Résul'!$B25/12</f>
        <v>0</v>
      </c>
      <c r="D22" s="424">
        <f>'4.Cpte Résul'!$B25/12</f>
        <v>0</v>
      </c>
      <c r="E22" s="424">
        <f>'4.Cpte Résul'!$B25/12</f>
        <v>0</v>
      </c>
      <c r="F22" s="424">
        <f>'4.Cpte Résul'!$B25/12</f>
        <v>0</v>
      </c>
      <c r="G22" s="424">
        <f>'4.Cpte Résul'!$B25/12</f>
        <v>0</v>
      </c>
      <c r="H22" s="424">
        <f>'4.Cpte Résul'!$B25/12</f>
        <v>0</v>
      </c>
      <c r="I22" s="424">
        <f>'4.Cpte Résul'!$B25/12</f>
        <v>0</v>
      </c>
      <c r="J22" s="424">
        <f>'4.Cpte Résul'!$B25/12</f>
        <v>0</v>
      </c>
      <c r="K22" s="424">
        <f>'4.Cpte Résul'!$B25/12</f>
        <v>0</v>
      </c>
      <c r="L22" s="424">
        <f>'4.Cpte Résul'!$B25/12</f>
        <v>0</v>
      </c>
      <c r="M22" s="424">
        <f>'4.Cpte Résul'!$B25/12</f>
        <v>0</v>
      </c>
      <c r="N22" s="409">
        <f>SUM(B22:M22)</f>
        <v>0</v>
      </c>
      <c r="O22" s="319"/>
      <c r="P22" s="547">
        <f>+N22-'4.Cpte Résul'!B25</f>
        <v>0</v>
      </c>
      <c r="Q22" s="120"/>
      <c r="R22" s="113"/>
      <c r="S22" s="113"/>
      <c r="T22" s="113"/>
    </row>
    <row r="23" spans="1:20" ht="18" customHeight="1">
      <c r="A23" s="149" t="str">
        <f>'4.Cpte Résul'!A26</f>
        <v>Locations et charges locatives</v>
      </c>
      <c r="B23" s="424">
        <f>'4.Cpte Résul'!$B26/12</f>
        <v>0</v>
      </c>
      <c r="C23" s="424">
        <f>'4.Cpte Résul'!$B26/12</f>
        <v>0</v>
      </c>
      <c r="D23" s="424">
        <f>'4.Cpte Résul'!$B26/12</f>
        <v>0</v>
      </c>
      <c r="E23" s="424">
        <f>'4.Cpte Résul'!$B26/12</f>
        <v>0</v>
      </c>
      <c r="F23" s="424">
        <f>'4.Cpte Résul'!$B26/12</f>
        <v>0</v>
      </c>
      <c r="G23" s="424">
        <f>'4.Cpte Résul'!$B26/12</f>
        <v>0</v>
      </c>
      <c r="H23" s="424">
        <f>'4.Cpte Résul'!$B26/12</f>
        <v>0</v>
      </c>
      <c r="I23" s="424">
        <f>'4.Cpte Résul'!$B26/12</f>
        <v>0</v>
      </c>
      <c r="J23" s="424">
        <f>'4.Cpte Résul'!$B26/12</f>
        <v>0</v>
      </c>
      <c r="K23" s="424">
        <f>'4.Cpte Résul'!$B26/12</f>
        <v>0</v>
      </c>
      <c r="L23" s="424">
        <f>'4.Cpte Résul'!$B26/12</f>
        <v>0</v>
      </c>
      <c r="M23" s="424">
        <f>'4.Cpte Résul'!$B26/12</f>
        <v>0</v>
      </c>
      <c r="N23" s="409">
        <f t="shared" si="1"/>
        <v>0</v>
      </c>
      <c r="O23" s="319"/>
      <c r="P23" s="547">
        <f>+N23-'4.Cpte Résul'!B26</f>
        <v>0</v>
      </c>
      <c r="Q23" s="627" t="s">
        <v>306</v>
      </c>
      <c r="R23" s="113"/>
      <c r="S23" s="113"/>
      <c r="T23" s="113"/>
    </row>
    <row r="24" spans="1:20" ht="18" customHeight="1">
      <c r="A24" s="149" t="str">
        <f>'4.Cpte Résul'!A27</f>
        <v>Entretien (local; matériel; véhicule)</v>
      </c>
      <c r="B24" s="424">
        <f>'4.Cpte Résul'!$B27/12</f>
        <v>0</v>
      </c>
      <c r="C24" s="424">
        <f>'4.Cpte Résul'!$B27/12</f>
        <v>0</v>
      </c>
      <c r="D24" s="424">
        <f>'4.Cpte Résul'!$B27/12</f>
        <v>0</v>
      </c>
      <c r="E24" s="424">
        <f>'4.Cpte Résul'!$B27/12</f>
        <v>0</v>
      </c>
      <c r="F24" s="424">
        <f>'4.Cpte Résul'!$B27/12</f>
        <v>0</v>
      </c>
      <c r="G24" s="424">
        <f>'4.Cpte Résul'!$B27/12</f>
        <v>0</v>
      </c>
      <c r="H24" s="424">
        <f>'4.Cpte Résul'!$B27/12</f>
        <v>0</v>
      </c>
      <c r="I24" s="424">
        <f>'4.Cpte Résul'!$B27/12</f>
        <v>0</v>
      </c>
      <c r="J24" s="424">
        <f>'4.Cpte Résul'!$B27/12</f>
        <v>0</v>
      </c>
      <c r="K24" s="424">
        <f>'4.Cpte Résul'!$B27/12</f>
        <v>0</v>
      </c>
      <c r="L24" s="424">
        <f>'4.Cpte Résul'!$B27/12</f>
        <v>0</v>
      </c>
      <c r="M24" s="424">
        <f>'4.Cpte Résul'!$B27/12</f>
        <v>0</v>
      </c>
      <c r="N24" s="409">
        <f t="shared" si="1"/>
        <v>0</v>
      </c>
      <c r="O24" s="319"/>
      <c r="P24" s="547">
        <f>+N24-'4.Cpte Résul'!B27</f>
        <v>0</v>
      </c>
      <c r="Q24" s="628">
        <f>SUM(N16:N34)-'4.Cpte Résul'!B18</f>
        <v>0</v>
      </c>
      <c r="R24" s="113"/>
      <c r="S24" s="113"/>
      <c r="T24" s="113"/>
    </row>
    <row r="25" spans="1:20" ht="18" customHeight="1">
      <c r="A25" s="149" t="str">
        <f>'4.Cpte Résul'!A28</f>
        <v>Assurances (resp.civile ; local; véhic.)</v>
      </c>
      <c r="B25" s="424">
        <f>'4.Cpte Résul'!$B28/12</f>
        <v>0</v>
      </c>
      <c r="C25" s="424">
        <f>'4.Cpte Résul'!$B28/12</f>
        <v>0</v>
      </c>
      <c r="D25" s="424">
        <f>'4.Cpte Résul'!$B28/12</f>
        <v>0</v>
      </c>
      <c r="E25" s="424">
        <f>'4.Cpte Résul'!$B28/12</f>
        <v>0</v>
      </c>
      <c r="F25" s="424">
        <f>'4.Cpte Résul'!$B28/12</f>
        <v>0</v>
      </c>
      <c r="G25" s="424">
        <f>'4.Cpte Résul'!$B28/12</f>
        <v>0</v>
      </c>
      <c r="H25" s="424">
        <f>'4.Cpte Résul'!$B28/12</f>
        <v>0</v>
      </c>
      <c r="I25" s="424">
        <f>'4.Cpte Résul'!$B28/12</f>
        <v>0</v>
      </c>
      <c r="J25" s="424">
        <f>'4.Cpte Résul'!$B28/12</f>
        <v>0</v>
      </c>
      <c r="K25" s="424">
        <f>'4.Cpte Résul'!$B28/12</f>
        <v>0</v>
      </c>
      <c r="L25" s="424">
        <f>'4.Cpte Résul'!$B28/12</f>
        <v>0</v>
      </c>
      <c r="M25" s="424">
        <f>'4.Cpte Résul'!$B28/12</f>
        <v>0</v>
      </c>
      <c r="N25" s="409">
        <f t="shared" si="1"/>
        <v>0</v>
      </c>
      <c r="O25" s="319"/>
      <c r="P25" s="547">
        <f>+N25-'4.Cpte Résul'!B28</f>
        <v>0</v>
      </c>
      <c r="Q25" s="120"/>
      <c r="R25" s="113"/>
      <c r="S25" s="113"/>
      <c r="T25" s="113"/>
    </row>
    <row r="26" spans="1:20" ht="18" customHeight="1">
      <c r="A26" s="149" t="str">
        <f>'4.Cpte Résul'!A29</f>
        <v>Honoraires</v>
      </c>
      <c r="B26" s="424">
        <f>'4.Cpte Résul'!$B29/12</f>
        <v>0</v>
      </c>
      <c r="C26" s="424">
        <f>'4.Cpte Résul'!$B29/12</f>
        <v>0</v>
      </c>
      <c r="D26" s="424">
        <f>'4.Cpte Résul'!$B29/12</f>
        <v>0</v>
      </c>
      <c r="E26" s="424">
        <f>'4.Cpte Résul'!$B29/12</f>
        <v>0</v>
      </c>
      <c r="F26" s="424">
        <f>'4.Cpte Résul'!$B29/12</f>
        <v>0</v>
      </c>
      <c r="G26" s="424">
        <f>'4.Cpte Résul'!$B29/12</f>
        <v>0</v>
      </c>
      <c r="H26" s="424">
        <f>'4.Cpte Résul'!$B29/12</f>
        <v>0</v>
      </c>
      <c r="I26" s="424">
        <f>'4.Cpte Résul'!$B29/12</f>
        <v>0</v>
      </c>
      <c r="J26" s="424">
        <f>'4.Cpte Résul'!$B29/12</f>
        <v>0</v>
      </c>
      <c r="K26" s="424">
        <f>'4.Cpte Résul'!$B29/12</f>
        <v>0</v>
      </c>
      <c r="L26" s="424">
        <f>'4.Cpte Résul'!$B29/12</f>
        <v>0</v>
      </c>
      <c r="M26" s="424">
        <f>'4.Cpte Résul'!$B29/12</f>
        <v>0</v>
      </c>
      <c r="N26" s="409">
        <f t="shared" si="1"/>
        <v>0</v>
      </c>
      <c r="O26" s="319"/>
      <c r="P26" s="547">
        <f>+N26-'4.Cpte Résul'!B29</f>
        <v>0</v>
      </c>
      <c r="Q26" s="120"/>
      <c r="R26" s="113"/>
      <c r="S26" s="113"/>
      <c r="T26" s="113"/>
    </row>
    <row r="27" spans="1:20" ht="18" customHeight="1">
      <c r="A27" s="149" t="str">
        <f>'4.Cpte Résul'!A30</f>
        <v>Publicité</v>
      </c>
      <c r="B27" s="424">
        <f>'4.Cpte Résul'!$B30/12</f>
        <v>0</v>
      </c>
      <c r="C27" s="424">
        <f>'4.Cpte Résul'!$B30/12</f>
        <v>0</v>
      </c>
      <c r="D27" s="424">
        <f>'4.Cpte Résul'!$B30/12</f>
        <v>0</v>
      </c>
      <c r="E27" s="424">
        <f>'4.Cpte Résul'!$B30/12</f>
        <v>0</v>
      </c>
      <c r="F27" s="424">
        <f>'4.Cpte Résul'!$B30/12</f>
        <v>0</v>
      </c>
      <c r="G27" s="424">
        <f>'4.Cpte Résul'!$B30/12</f>
        <v>0</v>
      </c>
      <c r="H27" s="424">
        <f>'4.Cpte Résul'!$B30/12</f>
        <v>0</v>
      </c>
      <c r="I27" s="424">
        <f>'4.Cpte Résul'!$B30/12</f>
        <v>0</v>
      </c>
      <c r="J27" s="424">
        <f>'4.Cpte Résul'!$B30/12</f>
        <v>0</v>
      </c>
      <c r="K27" s="424">
        <f>'4.Cpte Résul'!$B30/12</f>
        <v>0</v>
      </c>
      <c r="L27" s="424">
        <f>'4.Cpte Résul'!$B30/12</f>
        <v>0</v>
      </c>
      <c r="M27" s="424">
        <f>'4.Cpte Résul'!$B30/12</f>
        <v>0</v>
      </c>
      <c r="N27" s="409">
        <f t="shared" si="1"/>
        <v>0</v>
      </c>
      <c r="O27" s="319"/>
      <c r="P27" s="547">
        <f>+N27-'4.Cpte Résul'!B30</f>
        <v>0</v>
      </c>
      <c r="Q27" s="120"/>
      <c r="R27" s="113"/>
      <c r="S27" s="113"/>
      <c r="T27" s="113"/>
    </row>
    <row r="28" spans="1:20" ht="18" customHeight="1">
      <c r="A28" s="149" t="str">
        <f>'4.Cpte Résul'!A31</f>
        <v>Transports et déplacements</v>
      </c>
      <c r="B28" s="424">
        <f>'4.Cpte Résul'!$B31/12</f>
        <v>0</v>
      </c>
      <c r="C28" s="424">
        <f>'4.Cpte Résul'!$B31/12</f>
        <v>0</v>
      </c>
      <c r="D28" s="424">
        <f>'4.Cpte Résul'!$B31/12</f>
        <v>0</v>
      </c>
      <c r="E28" s="424">
        <f>'4.Cpte Résul'!$B31/12</f>
        <v>0</v>
      </c>
      <c r="F28" s="424">
        <f>'4.Cpte Résul'!$B31/12</f>
        <v>0</v>
      </c>
      <c r="G28" s="424">
        <f>'4.Cpte Résul'!$B31/12</f>
        <v>0</v>
      </c>
      <c r="H28" s="424">
        <f>'4.Cpte Résul'!$B31/12</f>
        <v>0</v>
      </c>
      <c r="I28" s="424">
        <f>'4.Cpte Résul'!$B31/12</f>
        <v>0</v>
      </c>
      <c r="J28" s="424">
        <f>'4.Cpte Résul'!$B31/12</f>
        <v>0</v>
      </c>
      <c r="K28" s="424">
        <f>'4.Cpte Résul'!$B31/12</f>
        <v>0</v>
      </c>
      <c r="L28" s="424">
        <f>'4.Cpte Résul'!$B31/12</f>
        <v>0</v>
      </c>
      <c r="M28" s="424">
        <f>'4.Cpte Résul'!$B31/12</f>
        <v>0</v>
      </c>
      <c r="N28" s="409">
        <f t="shared" si="1"/>
        <v>0</v>
      </c>
      <c r="O28" s="319"/>
      <c r="P28" s="547">
        <f>+N28-'4.Cpte Résul'!B31</f>
        <v>0</v>
      </c>
      <c r="Q28" s="120"/>
      <c r="R28" s="113"/>
      <c r="S28" s="113"/>
      <c r="T28" s="113"/>
    </row>
    <row r="29" spans="1:20" ht="18" customHeight="1">
      <c r="A29" s="149" t="str">
        <f>'4.Cpte Résul'!A32</f>
        <v>Téléphone</v>
      </c>
      <c r="B29" s="424">
        <f>'4.Cpte Résul'!$B32/12</f>
        <v>0</v>
      </c>
      <c r="C29" s="424">
        <f>'4.Cpte Résul'!$B32/12</f>
        <v>0</v>
      </c>
      <c r="D29" s="424">
        <f>'4.Cpte Résul'!$B32/12</f>
        <v>0</v>
      </c>
      <c r="E29" s="424">
        <f>'4.Cpte Résul'!$B32/12</f>
        <v>0</v>
      </c>
      <c r="F29" s="424">
        <f>'4.Cpte Résul'!$B32/12</f>
        <v>0</v>
      </c>
      <c r="G29" s="424">
        <f>'4.Cpte Résul'!$B32/12</f>
        <v>0</v>
      </c>
      <c r="H29" s="424">
        <f>'4.Cpte Résul'!$B32/12</f>
        <v>0</v>
      </c>
      <c r="I29" s="424">
        <f>'4.Cpte Résul'!$B32/12</f>
        <v>0</v>
      </c>
      <c r="J29" s="424">
        <f>'4.Cpte Résul'!$B32/12</f>
        <v>0</v>
      </c>
      <c r="K29" s="424">
        <f>'4.Cpte Résul'!$B32/12</f>
        <v>0</v>
      </c>
      <c r="L29" s="424">
        <f>'4.Cpte Résul'!$B32/12</f>
        <v>0</v>
      </c>
      <c r="M29" s="424">
        <f>'4.Cpte Résul'!$B32/12</f>
        <v>0</v>
      </c>
      <c r="N29" s="409">
        <f t="shared" si="1"/>
        <v>0</v>
      </c>
      <c r="O29" s="319"/>
      <c r="P29" s="547">
        <f>+N29-'4.Cpte Résul'!B32</f>
        <v>0</v>
      </c>
      <c r="Q29" s="120"/>
      <c r="R29" s="113"/>
      <c r="S29" s="113"/>
      <c r="T29" s="113"/>
    </row>
    <row r="30" spans="1:20" ht="18" customHeight="1">
      <c r="A30" s="149" t="str">
        <f>'4.Cpte Résul'!A33</f>
        <v>services bancaires</v>
      </c>
      <c r="B30" s="424">
        <f>'4.Cpte Résul'!$B33/12</f>
        <v>0</v>
      </c>
      <c r="C30" s="424">
        <f>'4.Cpte Résul'!$B33/12</f>
        <v>0</v>
      </c>
      <c r="D30" s="424">
        <f>'4.Cpte Résul'!$B33/12</f>
        <v>0</v>
      </c>
      <c r="E30" s="424">
        <f>'4.Cpte Résul'!$B33/12</f>
        <v>0</v>
      </c>
      <c r="F30" s="424">
        <f>'4.Cpte Résul'!$B33/12</f>
        <v>0</v>
      </c>
      <c r="G30" s="424">
        <f>'4.Cpte Résul'!$B33/12</f>
        <v>0</v>
      </c>
      <c r="H30" s="424">
        <f>'4.Cpte Résul'!$B33/12</f>
        <v>0</v>
      </c>
      <c r="I30" s="424">
        <f>'4.Cpte Résul'!$B33/12</f>
        <v>0</v>
      </c>
      <c r="J30" s="424">
        <f>'4.Cpte Résul'!$B33/12</f>
        <v>0</v>
      </c>
      <c r="K30" s="424">
        <f>'4.Cpte Résul'!$B33/12</f>
        <v>0</v>
      </c>
      <c r="L30" s="424">
        <f>'4.Cpte Résul'!$B33/12</f>
        <v>0</v>
      </c>
      <c r="M30" s="424">
        <f>'4.Cpte Résul'!$B33/12</f>
        <v>0</v>
      </c>
      <c r="N30" s="409">
        <f t="shared" si="1"/>
        <v>0</v>
      </c>
      <c r="O30" s="319"/>
      <c r="P30" s="547">
        <f>+N30-'4.Cpte Résul'!B33</f>
        <v>0</v>
      </c>
      <c r="Q30" s="120"/>
      <c r="R30" s="113"/>
      <c r="S30" s="113"/>
      <c r="T30" s="113"/>
    </row>
    <row r="31" spans="1:20" ht="18" customHeight="1">
      <c r="A31" s="321">
        <f>'4.Cpte Résul'!A34</f>
        <v>0</v>
      </c>
      <c r="B31" s="424">
        <f>'4.Cpte Résul'!$B34/12</f>
        <v>0</v>
      </c>
      <c r="C31" s="424">
        <f>'4.Cpte Résul'!$B34/12</f>
        <v>0</v>
      </c>
      <c r="D31" s="424">
        <f>'4.Cpte Résul'!$B34/12</f>
        <v>0</v>
      </c>
      <c r="E31" s="424">
        <f>'4.Cpte Résul'!$B34/12</f>
        <v>0</v>
      </c>
      <c r="F31" s="424">
        <f>'4.Cpte Résul'!$B34/12</f>
        <v>0</v>
      </c>
      <c r="G31" s="424">
        <f>'4.Cpte Résul'!$B34/12</f>
        <v>0</v>
      </c>
      <c r="H31" s="424">
        <f>'4.Cpte Résul'!$B34/12</f>
        <v>0</v>
      </c>
      <c r="I31" s="424">
        <f>'4.Cpte Résul'!$B34/12</f>
        <v>0</v>
      </c>
      <c r="J31" s="424">
        <f>'4.Cpte Résul'!$B34/12</f>
        <v>0</v>
      </c>
      <c r="K31" s="424">
        <f>'4.Cpte Résul'!$B34/12</f>
        <v>0</v>
      </c>
      <c r="L31" s="424">
        <f>'4.Cpte Résul'!$B34/12</f>
        <v>0</v>
      </c>
      <c r="M31" s="424">
        <f>'4.Cpte Résul'!$B34/12</f>
        <v>0</v>
      </c>
      <c r="N31" s="409">
        <f t="shared" si="1"/>
        <v>0</v>
      </c>
      <c r="O31" s="319"/>
      <c r="P31" s="547">
        <f>+N31-'4.Cpte Résul'!B34</f>
        <v>0</v>
      </c>
      <c r="Q31" s="120"/>
      <c r="R31" s="113"/>
      <c r="S31" s="113"/>
      <c r="T31" s="113"/>
    </row>
    <row r="32" spans="1:20" ht="18" customHeight="1">
      <c r="A32" s="321">
        <f>'4.Cpte Résul'!A35</f>
        <v>0</v>
      </c>
      <c r="B32" s="424">
        <f>'4.Cpte Résul'!$B35/12</f>
        <v>0</v>
      </c>
      <c r="C32" s="424">
        <f>'4.Cpte Résul'!$B35/12</f>
        <v>0</v>
      </c>
      <c r="D32" s="424">
        <f>'4.Cpte Résul'!$B35/12</f>
        <v>0</v>
      </c>
      <c r="E32" s="424">
        <f>'4.Cpte Résul'!$B35/12</f>
        <v>0</v>
      </c>
      <c r="F32" s="424">
        <f>'4.Cpte Résul'!$B35/12</f>
        <v>0</v>
      </c>
      <c r="G32" s="424">
        <f>'4.Cpte Résul'!$B35/12</f>
        <v>0</v>
      </c>
      <c r="H32" s="424">
        <f>'4.Cpte Résul'!$B35/12</f>
        <v>0</v>
      </c>
      <c r="I32" s="424">
        <f>'4.Cpte Résul'!$B35/12</f>
        <v>0</v>
      </c>
      <c r="J32" s="424">
        <f>'4.Cpte Résul'!$B35/12</f>
        <v>0</v>
      </c>
      <c r="K32" s="424">
        <f>'4.Cpte Résul'!$B35/12</f>
        <v>0</v>
      </c>
      <c r="L32" s="424">
        <f>'4.Cpte Résul'!$B35/12</f>
        <v>0</v>
      </c>
      <c r="M32" s="424">
        <f>'4.Cpte Résul'!$B35/12</f>
        <v>0</v>
      </c>
      <c r="N32" s="409">
        <f t="shared" si="1"/>
        <v>0</v>
      </c>
      <c r="O32" s="319"/>
      <c r="P32" s="547">
        <f>+N32-'4.Cpte Résul'!B35</f>
        <v>0</v>
      </c>
      <c r="Q32" s="120"/>
      <c r="R32" s="113"/>
      <c r="S32" s="113"/>
      <c r="T32" s="113"/>
    </row>
    <row r="33" spans="1:20" ht="18" customHeight="1">
      <c r="A33" s="321">
        <f>'4.Cpte Résul'!A36</f>
        <v>0</v>
      </c>
      <c r="B33" s="424">
        <f>'4.Cpte Résul'!$B36/12</f>
        <v>0</v>
      </c>
      <c r="C33" s="424">
        <f>'4.Cpte Résul'!$B36/12</f>
        <v>0</v>
      </c>
      <c r="D33" s="424">
        <f>'4.Cpte Résul'!$B36/12</f>
        <v>0</v>
      </c>
      <c r="E33" s="424">
        <f>'4.Cpte Résul'!$B36/12</f>
        <v>0</v>
      </c>
      <c r="F33" s="424">
        <f>'4.Cpte Résul'!$B36/12</f>
        <v>0</v>
      </c>
      <c r="G33" s="424">
        <f>'4.Cpte Résul'!$B36/12</f>
        <v>0</v>
      </c>
      <c r="H33" s="424">
        <f>'4.Cpte Résul'!$B36/12</f>
        <v>0</v>
      </c>
      <c r="I33" s="424">
        <f>'4.Cpte Résul'!$B36/12</f>
        <v>0</v>
      </c>
      <c r="J33" s="424">
        <f>'4.Cpte Résul'!$B36/12</f>
        <v>0</v>
      </c>
      <c r="K33" s="424">
        <f>'4.Cpte Résul'!$B36/12</f>
        <v>0</v>
      </c>
      <c r="L33" s="424">
        <f>'4.Cpte Résul'!$B36/12</f>
        <v>0</v>
      </c>
      <c r="M33" s="424">
        <f>'4.Cpte Résul'!$B36/12</f>
        <v>0</v>
      </c>
      <c r="N33" s="409">
        <f t="shared" si="1"/>
        <v>0</v>
      </c>
      <c r="O33" s="319"/>
      <c r="P33" s="547">
        <f>+N33-'4.Cpte Résul'!B36</f>
        <v>0</v>
      </c>
      <c r="Q33" s="120"/>
      <c r="R33" s="113"/>
      <c r="S33" s="113"/>
      <c r="T33" s="113"/>
    </row>
    <row r="34" spans="1:20" ht="18" customHeight="1">
      <c r="A34" s="321">
        <f>'4.Cpte Résul'!A37</f>
        <v>0</v>
      </c>
      <c r="B34" s="424">
        <f>'4.Cpte Résul'!$B37/12</f>
        <v>0</v>
      </c>
      <c r="C34" s="424">
        <f>'4.Cpte Résul'!$B37/12</f>
        <v>0</v>
      </c>
      <c r="D34" s="424">
        <f>'4.Cpte Résul'!$B37/12</f>
        <v>0</v>
      </c>
      <c r="E34" s="424">
        <f>'4.Cpte Résul'!$B37/12</f>
        <v>0</v>
      </c>
      <c r="F34" s="424">
        <f>'4.Cpte Résul'!$B37/12</f>
        <v>0</v>
      </c>
      <c r="G34" s="424">
        <f>'4.Cpte Résul'!$B37/12</f>
        <v>0</v>
      </c>
      <c r="H34" s="424">
        <f>'4.Cpte Résul'!$B37/12</f>
        <v>0</v>
      </c>
      <c r="I34" s="424">
        <f>'4.Cpte Résul'!$B37/12</f>
        <v>0</v>
      </c>
      <c r="J34" s="424">
        <f>'4.Cpte Résul'!$B37/12</f>
        <v>0</v>
      </c>
      <c r="K34" s="424">
        <f>'4.Cpte Résul'!$B37/12</f>
        <v>0</v>
      </c>
      <c r="L34" s="424">
        <f>'4.Cpte Résul'!$B37/12</f>
        <v>0</v>
      </c>
      <c r="M34" s="424">
        <f>'4.Cpte Résul'!$B37/12</f>
        <v>0</v>
      </c>
      <c r="N34" s="409">
        <f t="shared" si="1"/>
        <v>0</v>
      </c>
      <c r="O34" s="319"/>
      <c r="P34" s="547">
        <f>+N34-'4.Cpte Résul'!B37</f>
        <v>0</v>
      </c>
      <c r="Q34" s="120"/>
      <c r="R34" s="113"/>
      <c r="S34" s="113"/>
      <c r="T34" s="113"/>
    </row>
    <row r="35" spans="1:20" ht="18" customHeight="1">
      <c r="A35" s="148" t="str">
        <f>'4.Cpte Résul'!A38</f>
        <v>Impôts et taxes</v>
      </c>
      <c r="B35" s="424">
        <f>'4.Cpte Résul'!$B38/12</f>
        <v>0</v>
      </c>
      <c r="C35" s="424">
        <f>'4.Cpte Résul'!$B38/12</f>
        <v>0</v>
      </c>
      <c r="D35" s="424">
        <f>'4.Cpte Résul'!$B38/12</f>
        <v>0</v>
      </c>
      <c r="E35" s="424">
        <f>'4.Cpte Résul'!$B38/12</f>
        <v>0</v>
      </c>
      <c r="F35" s="424">
        <f>'4.Cpte Résul'!$B38/12</f>
        <v>0</v>
      </c>
      <c r="G35" s="424">
        <f>'4.Cpte Résul'!$B38/12</f>
        <v>0</v>
      </c>
      <c r="H35" s="424">
        <f>'4.Cpte Résul'!$B38/12</f>
        <v>0</v>
      </c>
      <c r="I35" s="424">
        <f>'4.Cpte Résul'!$B38/12</f>
        <v>0</v>
      </c>
      <c r="J35" s="424">
        <f>'4.Cpte Résul'!$B38/12</f>
        <v>0</v>
      </c>
      <c r="K35" s="424">
        <f>'4.Cpte Résul'!$B38/12</f>
        <v>0</v>
      </c>
      <c r="L35" s="424">
        <f>'4.Cpte Résul'!$B38/12</f>
        <v>0</v>
      </c>
      <c r="M35" s="424">
        <f>'4.Cpte Résul'!$B38/12</f>
        <v>0</v>
      </c>
      <c r="N35" s="409">
        <f t="shared" si="1"/>
        <v>0</v>
      </c>
      <c r="O35" s="319"/>
      <c r="P35" s="547">
        <f>+N35-'4.Cpte Résul'!B38</f>
        <v>0</v>
      </c>
      <c r="Q35" s="120"/>
      <c r="R35" s="113"/>
      <c r="S35" s="113"/>
      <c r="T35" s="113"/>
    </row>
    <row r="36" spans="1:20" ht="18" customHeight="1">
      <c r="A36" s="541" t="str">
        <f>'4.Cpte Résul'!A42</f>
        <v>Charges de personnel</v>
      </c>
      <c r="B36" s="854"/>
      <c r="C36" s="854"/>
      <c r="D36" s="854"/>
      <c r="E36" s="854"/>
      <c r="F36" s="854"/>
      <c r="G36" s="854"/>
      <c r="H36" s="855"/>
      <c r="I36" s="855"/>
      <c r="J36" s="855"/>
      <c r="K36" s="855"/>
      <c r="L36" s="855"/>
      <c r="M36" s="855"/>
      <c r="N36" s="409"/>
      <c r="O36" s="319"/>
      <c r="P36" s="574"/>
      <c r="Q36" s="120"/>
      <c r="R36" s="113"/>
      <c r="S36" s="113"/>
      <c r="T36" s="113"/>
    </row>
    <row r="37" spans="1:20" ht="18" customHeight="1">
      <c r="A37" s="149" t="str">
        <f>'4.Cpte Résul'!A43</f>
        <v>Salaires bruts</v>
      </c>
      <c r="B37" s="424">
        <f>'4.Cpte Résul'!$B43/12</f>
        <v>0</v>
      </c>
      <c r="C37" s="424">
        <f>'4.Cpte Résul'!$B43/12</f>
        <v>0</v>
      </c>
      <c r="D37" s="424">
        <f>'4.Cpte Résul'!$B43/12</f>
        <v>0</v>
      </c>
      <c r="E37" s="424">
        <f>'4.Cpte Résul'!$B43/12</f>
        <v>0</v>
      </c>
      <c r="F37" s="424">
        <f>'4.Cpte Résul'!$B43/12</f>
        <v>0</v>
      </c>
      <c r="G37" s="424">
        <f>'4.Cpte Résul'!$B43/12</f>
        <v>0</v>
      </c>
      <c r="H37" s="424">
        <f>'4.Cpte Résul'!$B43/12</f>
        <v>0</v>
      </c>
      <c r="I37" s="424">
        <f>'4.Cpte Résul'!$B43/12</f>
        <v>0</v>
      </c>
      <c r="J37" s="424">
        <f>'4.Cpte Résul'!$B43/12</f>
        <v>0</v>
      </c>
      <c r="K37" s="424">
        <f>'4.Cpte Résul'!$B43/12</f>
        <v>0</v>
      </c>
      <c r="L37" s="424">
        <f>'4.Cpte Résul'!$B43/12</f>
        <v>0</v>
      </c>
      <c r="M37" s="424">
        <f>'4.Cpte Résul'!$B43/12</f>
        <v>0</v>
      </c>
      <c r="N37" s="409">
        <f t="shared" si="1"/>
        <v>0</v>
      </c>
      <c r="O37" s="319"/>
      <c r="P37" s="547">
        <f>N37-'4.Cpte Résul'!B43</f>
        <v>0</v>
      </c>
      <c r="Q37" s="118"/>
      <c r="R37" s="113"/>
      <c r="S37" s="113"/>
      <c r="T37" s="113"/>
    </row>
    <row r="38" spans="1:20" ht="18" customHeight="1">
      <c r="A38" s="149" t="str">
        <f>'4.Cpte Résul'!A44</f>
        <v>Charges sociales patronales</v>
      </c>
      <c r="B38" s="424">
        <f>'4.Cpte Résul'!$B44/12</f>
        <v>0</v>
      </c>
      <c r="C38" s="424">
        <f>'4.Cpte Résul'!$B44/12</f>
        <v>0</v>
      </c>
      <c r="D38" s="424">
        <f>'4.Cpte Résul'!$B44/12</f>
        <v>0</v>
      </c>
      <c r="E38" s="424">
        <f>'4.Cpte Résul'!$B44/12</f>
        <v>0</v>
      </c>
      <c r="F38" s="424">
        <f>'4.Cpte Résul'!$B44/12</f>
        <v>0</v>
      </c>
      <c r="G38" s="424">
        <f>'4.Cpte Résul'!$B44/12</f>
        <v>0</v>
      </c>
      <c r="H38" s="424">
        <f>'4.Cpte Résul'!$B44/12</f>
        <v>0</v>
      </c>
      <c r="I38" s="424">
        <f>'4.Cpte Résul'!$B44/12</f>
        <v>0</v>
      </c>
      <c r="J38" s="424">
        <f>'4.Cpte Résul'!$B44/12</f>
        <v>0</v>
      </c>
      <c r="K38" s="424">
        <f>'4.Cpte Résul'!$B44/12</f>
        <v>0</v>
      </c>
      <c r="L38" s="424">
        <f>'4.Cpte Résul'!$B44/12</f>
        <v>0</v>
      </c>
      <c r="M38" s="424">
        <f>'4.Cpte Résul'!$B44/12</f>
        <v>0</v>
      </c>
      <c r="N38" s="409">
        <f t="shared" si="1"/>
        <v>0</v>
      </c>
      <c r="O38" s="319"/>
      <c r="P38" s="547">
        <f>N38-'4.Cpte Résul'!B44</f>
        <v>0</v>
      </c>
      <c r="Q38" s="118"/>
      <c r="R38" s="113"/>
      <c r="S38" s="113"/>
      <c r="T38" s="113"/>
    </row>
    <row r="39" spans="1:20" ht="18" customHeight="1">
      <c r="A39" s="149" t="str">
        <f>'4.Cpte Résul'!A45</f>
        <v>Cotisations du dirigeant</v>
      </c>
      <c r="B39" s="424">
        <f>'4.Cpte Résul'!$B45/12</f>
        <v>0</v>
      </c>
      <c r="C39" s="424">
        <f>'4.Cpte Résul'!$B45/12</f>
        <v>0</v>
      </c>
      <c r="D39" s="424">
        <f>'4.Cpte Résul'!$B45/12</f>
        <v>0</v>
      </c>
      <c r="E39" s="424">
        <f>'4.Cpte Résul'!$B45/12</f>
        <v>0</v>
      </c>
      <c r="F39" s="424">
        <f>'4.Cpte Résul'!$B45/12</f>
        <v>0</v>
      </c>
      <c r="G39" s="424">
        <f>'4.Cpte Résul'!$B45/12</f>
        <v>0</v>
      </c>
      <c r="H39" s="424">
        <f>'4.Cpte Résul'!$B45/12</f>
        <v>0</v>
      </c>
      <c r="I39" s="424">
        <f>'4.Cpte Résul'!$B45/12</f>
        <v>0</v>
      </c>
      <c r="J39" s="424">
        <f>'4.Cpte Résul'!$B45/12</f>
        <v>0</v>
      </c>
      <c r="K39" s="424">
        <f>'4.Cpte Résul'!$B45/12</f>
        <v>0</v>
      </c>
      <c r="L39" s="424">
        <f>'4.Cpte Résul'!$B45/12</f>
        <v>0</v>
      </c>
      <c r="M39" s="424">
        <f>'4.Cpte Résul'!$B45/12</f>
        <v>0</v>
      </c>
      <c r="N39" s="409">
        <f t="shared" si="1"/>
        <v>0</v>
      </c>
      <c r="O39" s="319"/>
      <c r="P39" s="547">
        <f>N39-'4.Cpte Résul'!B45</f>
        <v>0</v>
      </c>
      <c r="Q39" s="118"/>
      <c r="R39" s="113"/>
      <c r="S39" s="113"/>
      <c r="T39" s="113"/>
    </row>
    <row r="40" spans="1:20" ht="18" customHeight="1">
      <c r="A40" s="150" t="str">
        <f>'4.Cpte Résul'!A46</f>
        <v>Rémunération du dirigeant</v>
      </c>
      <c r="B40" s="424">
        <f>'4.Cpte Résul'!$B46/12</f>
        <v>0</v>
      </c>
      <c r="C40" s="424">
        <f>'4.Cpte Résul'!$B46/12</f>
        <v>0</v>
      </c>
      <c r="D40" s="424">
        <f>'4.Cpte Résul'!$B46/12</f>
        <v>0</v>
      </c>
      <c r="E40" s="424">
        <f>'4.Cpte Résul'!$B46/12</f>
        <v>0</v>
      </c>
      <c r="F40" s="424">
        <f>'4.Cpte Résul'!$B46/12</f>
        <v>0</v>
      </c>
      <c r="G40" s="424">
        <f>'4.Cpte Résul'!$B46/12</f>
        <v>0</v>
      </c>
      <c r="H40" s="424">
        <f>'4.Cpte Résul'!$B46/12</f>
        <v>0</v>
      </c>
      <c r="I40" s="424">
        <f>'4.Cpte Résul'!$B46/12</f>
        <v>0</v>
      </c>
      <c r="J40" s="424">
        <f>'4.Cpte Résul'!$B46/12</f>
        <v>0</v>
      </c>
      <c r="K40" s="424">
        <f>'4.Cpte Résul'!$B46/12</f>
        <v>0</v>
      </c>
      <c r="L40" s="424">
        <f>'4.Cpte Résul'!$B46/12</f>
        <v>0</v>
      </c>
      <c r="M40" s="424">
        <f>'4.Cpte Résul'!$B46/12</f>
        <v>0</v>
      </c>
      <c r="N40" s="409">
        <f t="shared" si="1"/>
        <v>0</v>
      </c>
      <c r="O40" s="319"/>
      <c r="P40" s="547">
        <f>N40-'4.Cpte Résul'!B46</f>
        <v>0</v>
      </c>
      <c r="Q40" s="118"/>
      <c r="R40" s="113"/>
      <c r="S40" s="113"/>
      <c r="T40" s="113"/>
    </row>
    <row r="41" spans="1:20" ht="18" customHeight="1">
      <c r="A41" s="598" t="str">
        <f>'4.Cpte Résul'!A47</f>
        <v>autres (CICE, …)</v>
      </c>
      <c r="B41" s="424">
        <f>'4.Cpte Résul'!$B47/12</f>
        <v>0</v>
      </c>
      <c r="C41" s="424">
        <f>'4.Cpte Résul'!$B47/12</f>
        <v>0</v>
      </c>
      <c r="D41" s="424">
        <f>'4.Cpte Résul'!$B47/12</f>
        <v>0</v>
      </c>
      <c r="E41" s="424">
        <f>'4.Cpte Résul'!$B47/12</f>
        <v>0</v>
      </c>
      <c r="F41" s="424">
        <f>'4.Cpte Résul'!$B47/12</f>
        <v>0</v>
      </c>
      <c r="G41" s="424">
        <f>'4.Cpte Résul'!$B47/12</f>
        <v>0</v>
      </c>
      <c r="H41" s="424">
        <f>'4.Cpte Résul'!$B47/12</f>
        <v>0</v>
      </c>
      <c r="I41" s="424">
        <f>'4.Cpte Résul'!$B47/12</f>
        <v>0</v>
      </c>
      <c r="J41" s="424">
        <f>'4.Cpte Résul'!$B47/12</f>
        <v>0</v>
      </c>
      <c r="K41" s="424">
        <f>'4.Cpte Résul'!$B47/12</f>
        <v>0</v>
      </c>
      <c r="L41" s="424">
        <f>'4.Cpte Résul'!$B47/12</f>
        <v>0</v>
      </c>
      <c r="M41" s="424">
        <f>'4.Cpte Résul'!$B47/12</f>
        <v>0</v>
      </c>
      <c r="N41" s="409">
        <f t="shared" si="1"/>
        <v>0</v>
      </c>
      <c r="O41" s="319"/>
      <c r="P41" s="547">
        <f>N41-'4.Cpte Résul'!B47</f>
        <v>0</v>
      </c>
      <c r="Q41" s="118"/>
      <c r="R41" s="113"/>
      <c r="S41" s="113"/>
      <c r="T41" s="113"/>
    </row>
    <row r="42" spans="1:20" ht="18" customHeight="1">
      <c r="A42" s="541" t="s">
        <v>40</v>
      </c>
      <c r="B42" s="856"/>
      <c r="C42" s="856"/>
      <c r="D42" s="856"/>
      <c r="E42" s="856"/>
      <c r="F42" s="856"/>
      <c r="G42" s="856"/>
      <c r="H42" s="857"/>
      <c r="I42" s="857"/>
      <c r="J42" s="857"/>
      <c r="K42" s="857"/>
      <c r="L42" s="857"/>
      <c r="M42" s="857"/>
      <c r="N42" s="409"/>
      <c r="O42" s="319"/>
      <c r="P42" s="575"/>
      <c r="Q42" s="118"/>
      <c r="R42" s="113"/>
      <c r="S42" s="113"/>
      <c r="T42" s="113"/>
    </row>
    <row r="43" spans="1:20" ht="18" customHeight="1">
      <c r="A43" s="149" t="s">
        <v>191</v>
      </c>
      <c r="B43" s="424"/>
      <c r="C43" s="424"/>
      <c r="D43" s="424"/>
      <c r="E43" s="424"/>
      <c r="F43" s="424"/>
      <c r="G43" s="424"/>
      <c r="H43" s="424"/>
      <c r="I43" s="424"/>
      <c r="J43" s="424"/>
      <c r="K43" s="424"/>
      <c r="L43" s="424"/>
      <c r="M43" s="424"/>
      <c r="N43" s="409">
        <f>SUM(B43:M43)</f>
        <v>0</v>
      </c>
      <c r="O43" s="319"/>
      <c r="P43" s="547">
        <f>N43-'7.Autofi+ Seuil Equil '!E11</f>
        <v>0</v>
      </c>
      <c r="Q43" s="548" t="s">
        <v>124</v>
      </c>
      <c r="R43" s="113"/>
      <c r="S43" s="113"/>
      <c r="T43" s="113"/>
    </row>
    <row r="44" spans="1:20" ht="18" customHeight="1">
      <c r="A44" s="149" t="s">
        <v>192</v>
      </c>
      <c r="B44" s="408" t="str">
        <f>'Calculateur de prêt'!C16</f>
        <v/>
      </c>
      <c r="C44" s="408" t="str">
        <f>B44</f>
        <v/>
      </c>
      <c r="D44" s="408" t="str">
        <f t="shared" ref="D44:M44" si="4">C44</f>
        <v/>
      </c>
      <c r="E44" s="408" t="str">
        <f t="shared" si="4"/>
        <v/>
      </c>
      <c r="F44" s="408" t="str">
        <f t="shared" si="4"/>
        <v/>
      </c>
      <c r="G44" s="408" t="str">
        <f t="shared" si="4"/>
        <v/>
      </c>
      <c r="H44" s="408" t="str">
        <f t="shared" si="4"/>
        <v/>
      </c>
      <c r="I44" s="408" t="str">
        <f t="shared" si="4"/>
        <v/>
      </c>
      <c r="J44" s="408" t="str">
        <f t="shared" si="4"/>
        <v/>
      </c>
      <c r="K44" s="408" t="str">
        <f t="shared" si="4"/>
        <v/>
      </c>
      <c r="L44" s="408" t="str">
        <f t="shared" si="4"/>
        <v/>
      </c>
      <c r="M44" s="408" t="str">
        <f t="shared" si="4"/>
        <v/>
      </c>
      <c r="N44" s="409">
        <f t="shared" si="1"/>
        <v>0</v>
      </c>
      <c r="O44" s="319"/>
      <c r="P44" s="547">
        <f>N44-'7.Autofi+ Seuil Equil '!E12-'4.Cpte Résul'!B53</f>
        <v>0</v>
      </c>
      <c r="Q44" s="548"/>
      <c r="R44" s="478"/>
      <c r="S44" s="113"/>
      <c r="T44" s="113"/>
    </row>
    <row r="45" spans="1:20" ht="18" customHeight="1">
      <c r="A45" s="149" t="s">
        <v>286</v>
      </c>
      <c r="B45" s="408"/>
      <c r="C45" s="408"/>
      <c r="D45" s="408"/>
      <c r="E45" s="408">
        <f>B8*1.02</f>
        <v>0</v>
      </c>
      <c r="F45" s="408"/>
      <c r="G45" s="408"/>
      <c r="H45" s="408"/>
      <c r="I45" s="408"/>
      <c r="J45" s="408"/>
      <c r="K45" s="408"/>
      <c r="L45" s="408"/>
      <c r="M45" s="408"/>
      <c r="N45" s="409">
        <f t="shared" si="1"/>
        <v>0</v>
      </c>
      <c r="O45" s="319"/>
      <c r="P45" s="576">
        <f>+N45-'1.Plan fi'!B46</f>
        <v>0</v>
      </c>
      <c r="Q45" s="549" t="s">
        <v>305</v>
      </c>
      <c r="R45" s="479"/>
      <c r="S45" s="113"/>
      <c r="T45" s="113"/>
    </row>
    <row r="46" spans="1:20" ht="18" customHeight="1">
      <c r="A46" s="149" t="s">
        <v>273</v>
      </c>
      <c r="B46" s="424"/>
      <c r="C46" s="424"/>
      <c r="D46" s="424"/>
      <c r="E46" s="424"/>
      <c r="F46" s="424"/>
      <c r="G46" s="424"/>
      <c r="H46" s="424"/>
      <c r="I46" s="424"/>
      <c r="J46" s="424"/>
      <c r="K46" s="424"/>
      <c r="L46" s="424"/>
      <c r="M46" s="424"/>
      <c r="N46" s="409">
        <f>SUM(B46:M46)</f>
        <v>0</v>
      </c>
      <c r="O46" s="319"/>
      <c r="P46" s="547">
        <f>N46-'7.Autofi+ Seuil Equil '!E13</f>
        <v>0</v>
      </c>
      <c r="Q46" s="550" t="s">
        <v>124</v>
      </c>
      <c r="R46" s="478"/>
      <c r="S46" s="113"/>
      <c r="T46" s="113"/>
    </row>
    <row r="47" spans="1:20" ht="18" customHeight="1">
      <c r="A47" s="541" t="s">
        <v>41</v>
      </c>
      <c r="B47" s="850"/>
      <c r="C47" s="850"/>
      <c r="D47" s="850"/>
      <c r="E47" s="850"/>
      <c r="F47" s="850"/>
      <c r="G47" s="850"/>
      <c r="H47" s="851"/>
      <c r="I47" s="851"/>
      <c r="J47" s="851"/>
      <c r="K47" s="851"/>
      <c r="L47" s="851"/>
      <c r="M47" s="851"/>
      <c r="N47" s="409"/>
      <c r="O47" s="319"/>
      <c r="P47" s="575"/>
      <c r="Q47" s="551"/>
      <c r="R47" s="113"/>
      <c r="S47" s="113"/>
      <c r="T47" s="113"/>
    </row>
    <row r="48" spans="1:20" ht="18" customHeight="1">
      <c r="A48" s="149" t="str">
        <f>'1.Plan fi'!A19</f>
        <v>Immobilisations incorporelles</v>
      </c>
      <c r="B48" s="425">
        <f>'1.Plan fi'!B19</f>
        <v>0</v>
      </c>
      <c r="C48" s="426"/>
      <c r="D48" s="426"/>
      <c r="E48" s="426"/>
      <c r="F48" s="426"/>
      <c r="G48" s="426"/>
      <c r="H48" s="426"/>
      <c r="I48" s="426"/>
      <c r="J48" s="426"/>
      <c r="K48" s="426"/>
      <c r="L48" s="426"/>
      <c r="M48" s="427"/>
      <c r="N48" s="409">
        <f>SUM(B48:M48)</f>
        <v>0</v>
      </c>
      <c r="O48" s="319"/>
      <c r="P48" s="844">
        <f>SUM(N48:N57)-'1.Plan fi'!B30-'1.Plan fi'!C30+'1.Plan fi'!B26</f>
        <v>0</v>
      </c>
      <c r="Q48" s="841" t="s">
        <v>297</v>
      </c>
      <c r="R48" s="113"/>
      <c r="S48" s="113"/>
      <c r="T48" s="113"/>
    </row>
    <row r="49" spans="1:20" ht="18" customHeight="1">
      <c r="A49" s="149" t="str">
        <f>'1.Plan fi'!A20</f>
        <v>Terrain</v>
      </c>
      <c r="B49" s="425">
        <f>'1.Plan fi'!B20</f>
        <v>0</v>
      </c>
      <c r="C49" s="426"/>
      <c r="D49" s="426"/>
      <c r="E49" s="426"/>
      <c r="F49" s="426"/>
      <c r="G49" s="426"/>
      <c r="H49" s="426"/>
      <c r="I49" s="426"/>
      <c r="J49" s="426"/>
      <c r="K49" s="426"/>
      <c r="L49" s="426"/>
      <c r="M49" s="427"/>
      <c r="N49" s="409">
        <f t="shared" si="1"/>
        <v>0</v>
      </c>
      <c r="O49" s="319"/>
      <c r="P49" s="845"/>
      <c r="Q49" s="842"/>
      <c r="R49" s="113"/>
      <c r="S49" s="113"/>
      <c r="T49" s="113"/>
    </row>
    <row r="50" spans="1:20" ht="18" customHeight="1">
      <c r="A50" s="587" t="str">
        <f>'1.Plan fi'!A21</f>
        <v>Bâtiments</v>
      </c>
      <c r="B50" s="428">
        <f>'1.Plan fi'!B21</f>
        <v>0</v>
      </c>
      <c r="C50" s="426"/>
      <c r="D50" s="426"/>
      <c r="E50" s="426"/>
      <c r="F50" s="426"/>
      <c r="G50" s="426"/>
      <c r="H50" s="426"/>
      <c r="I50" s="426"/>
      <c r="J50" s="426"/>
      <c r="K50" s="426"/>
      <c r="L50" s="426"/>
      <c r="M50" s="427"/>
      <c r="N50" s="409">
        <f t="shared" si="1"/>
        <v>0</v>
      </c>
      <c r="O50" s="319"/>
      <c r="P50" s="845"/>
      <c r="Q50" s="842"/>
      <c r="R50" s="113"/>
      <c r="S50" s="113"/>
      <c r="T50" s="113"/>
    </row>
    <row r="51" spans="1:20" ht="18" customHeight="1">
      <c r="A51" s="149" t="str">
        <f>'1.Plan fi'!A22</f>
        <v>Matériel de transport</v>
      </c>
      <c r="B51" s="425">
        <f>'1.Plan fi'!B22</f>
        <v>0</v>
      </c>
      <c r="C51" s="426"/>
      <c r="D51" s="426"/>
      <c r="E51" s="426"/>
      <c r="F51" s="426"/>
      <c r="G51" s="426"/>
      <c r="H51" s="426"/>
      <c r="I51" s="426"/>
      <c r="J51" s="426"/>
      <c r="K51" s="426"/>
      <c r="L51" s="426"/>
      <c r="M51" s="427"/>
      <c r="N51" s="409">
        <f t="shared" si="1"/>
        <v>0</v>
      </c>
      <c r="O51" s="319"/>
      <c r="P51" s="845"/>
      <c r="Q51" s="842"/>
      <c r="R51" s="113"/>
      <c r="S51" s="113"/>
      <c r="T51" s="113"/>
    </row>
    <row r="52" spans="1:20" ht="18" customHeight="1">
      <c r="A52" s="149" t="str">
        <f>'1.Plan fi'!A23</f>
        <v>Matériel industriel et outillage</v>
      </c>
      <c r="B52" s="425">
        <f>'1.Plan fi'!B23</f>
        <v>0</v>
      </c>
      <c r="C52" s="426"/>
      <c r="D52" s="426"/>
      <c r="E52" s="426"/>
      <c r="F52" s="426"/>
      <c r="G52" s="426"/>
      <c r="H52" s="426"/>
      <c r="I52" s="426"/>
      <c r="J52" s="426"/>
      <c r="K52" s="426"/>
      <c r="L52" s="426"/>
      <c r="M52" s="427"/>
      <c r="N52" s="409">
        <f t="shared" si="1"/>
        <v>0</v>
      </c>
      <c r="O52" s="319"/>
      <c r="P52" s="845"/>
      <c r="Q52" s="842"/>
      <c r="R52" s="113"/>
      <c r="S52" s="113"/>
      <c r="T52" s="113"/>
    </row>
    <row r="53" spans="1:20" ht="18" customHeight="1">
      <c r="A53" s="149" t="str">
        <f>'1.Plan fi'!A24</f>
        <v>Mobilier, bureau et informatique</v>
      </c>
      <c r="B53" s="425">
        <f>'1.Plan fi'!B24</f>
        <v>0</v>
      </c>
      <c r="C53" s="426"/>
      <c r="D53" s="426"/>
      <c r="E53" s="426"/>
      <c r="F53" s="426"/>
      <c r="G53" s="426"/>
      <c r="H53" s="426"/>
      <c r="I53" s="426"/>
      <c r="J53" s="426"/>
      <c r="K53" s="426"/>
      <c r="L53" s="426"/>
      <c r="M53" s="427"/>
      <c r="N53" s="409">
        <f t="shared" si="1"/>
        <v>0</v>
      </c>
      <c r="O53" s="319"/>
      <c r="P53" s="845"/>
      <c r="Q53" s="842"/>
      <c r="R53" s="113"/>
      <c r="S53" s="113"/>
      <c r="T53" s="113"/>
    </row>
    <row r="54" spans="1:20" ht="18" customHeight="1">
      <c r="A54" s="149" t="str">
        <f>'1.Plan fi'!A25</f>
        <v>Travaux et aménagements</v>
      </c>
      <c r="B54" s="425">
        <f>'1.Plan fi'!B25</f>
        <v>0</v>
      </c>
      <c r="C54" s="426"/>
      <c r="D54" s="426"/>
      <c r="E54" s="426"/>
      <c r="F54" s="426"/>
      <c r="G54" s="426"/>
      <c r="H54" s="426"/>
      <c r="I54" s="426"/>
      <c r="J54" s="426"/>
      <c r="K54" s="426"/>
      <c r="L54" s="426"/>
      <c r="M54" s="427"/>
      <c r="N54" s="409">
        <f t="shared" si="1"/>
        <v>0</v>
      </c>
      <c r="O54" s="319"/>
      <c r="P54" s="845"/>
      <c r="Q54" s="842"/>
      <c r="R54" s="113"/>
      <c r="S54" s="113"/>
      <c r="T54" s="113"/>
    </row>
    <row r="55" spans="1:20" ht="18" customHeight="1">
      <c r="A55" s="149" t="str">
        <f>'1.Plan fi'!A27</f>
        <v>Reprise d'éléments incorporels</v>
      </c>
      <c r="B55" s="425">
        <f>'1.Plan fi'!B27</f>
        <v>0</v>
      </c>
      <c r="C55" s="426"/>
      <c r="D55" s="426"/>
      <c r="E55" s="426"/>
      <c r="F55" s="426"/>
      <c r="G55" s="426"/>
      <c r="H55" s="426"/>
      <c r="I55" s="426"/>
      <c r="J55" s="426"/>
      <c r="K55" s="426"/>
      <c r="L55" s="426"/>
      <c r="M55" s="427"/>
      <c r="N55" s="409">
        <f t="shared" si="1"/>
        <v>0</v>
      </c>
      <c r="O55" s="319"/>
      <c r="P55" s="845"/>
      <c r="Q55" s="842"/>
      <c r="R55" s="113"/>
      <c r="S55" s="113"/>
      <c r="T55" s="113"/>
    </row>
    <row r="56" spans="1:20" ht="18" customHeight="1">
      <c r="A56" s="149" t="str">
        <f>'1.Plan fi'!A28</f>
        <v>Reprise d'éléments corporels</v>
      </c>
      <c r="B56" s="425">
        <f>'1.Plan fi'!B28</f>
        <v>0</v>
      </c>
      <c r="C56" s="426"/>
      <c r="D56" s="426"/>
      <c r="E56" s="426"/>
      <c r="F56" s="426"/>
      <c r="G56" s="426"/>
      <c r="H56" s="426"/>
      <c r="I56" s="426"/>
      <c r="J56" s="426"/>
      <c r="K56" s="426"/>
      <c r="L56" s="426"/>
      <c r="M56" s="427"/>
      <c r="N56" s="409">
        <f t="shared" si="1"/>
        <v>0</v>
      </c>
      <c r="O56" s="319"/>
      <c r="P56" s="845"/>
      <c r="Q56" s="842"/>
      <c r="R56" s="113"/>
      <c r="S56" s="113"/>
      <c r="T56" s="113"/>
    </row>
    <row r="57" spans="1:20" ht="18" customHeight="1">
      <c r="A57" s="149" t="str">
        <f>'1.Plan fi'!A29</f>
        <v>Immobilisations financières</v>
      </c>
      <c r="B57" s="425">
        <f>'1.Plan fi'!B29</f>
        <v>0</v>
      </c>
      <c r="C57" s="426"/>
      <c r="D57" s="426"/>
      <c r="E57" s="426"/>
      <c r="F57" s="426"/>
      <c r="G57" s="426"/>
      <c r="H57" s="426"/>
      <c r="I57" s="426"/>
      <c r="J57" s="426"/>
      <c r="K57" s="426"/>
      <c r="L57" s="426"/>
      <c r="M57" s="427"/>
      <c r="N57" s="409">
        <f t="shared" si="1"/>
        <v>0</v>
      </c>
      <c r="O57" s="319"/>
      <c r="P57" s="846"/>
      <c r="Q57" s="843"/>
      <c r="R57" s="113"/>
      <c r="S57" s="113"/>
      <c r="T57" s="113"/>
    </row>
    <row r="58" spans="1:20" ht="18" customHeight="1">
      <c r="A58" s="147" t="s">
        <v>129</v>
      </c>
      <c r="B58" s="428">
        <f>(SUM(B13:B34)+B48+SUM(B50:B54))*$P$58</f>
        <v>0</v>
      </c>
      <c r="C58" s="428">
        <f t="shared" ref="C58:M58" si="5">(SUM(C13:C34)+C48+SUM(C50:C54))*$P$58</f>
        <v>0</v>
      </c>
      <c r="D58" s="428">
        <f t="shared" si="5"/>
        <v>0</v>
      </c>
      <c r="E58" s="428">
        <f t="shared" si="5"/>
        <v>0</v>
      </c>
      <c r="F58" s="428">
        <f t="shared" si="5"/>
        <v>0</v>
      </c>
      <c r="G58" s="428">
        <f t="shared" si="5"/>
        <v>0</v>
      </c>
      <c r="H58" s="428">
        <f t="shared" si="5"/>
        <v>0</v>
      </c>
      <c r="I58" s="428">
        <f t="shared" si="5"/>
        <v>0</v>
      </c>
      <c r="J58" s="428">
        <f t="shared" si="5"/>
        <v>0</v>
      </c>
      <c r="K58" s="428">
        <f t="shared" si="5"/>
        <v>0</v>
      </c>
      <c r="L58" s="428">
        <f t="shared" si="5"/>
        <v>0</v>
      </c>
      <c r="M58" s="428">
        <f t="shared" si="5"/>
        <v>0</v>
      </c>
      <c r="N58" s="409">
        <f t="shared" si="1"/>
        <v>0</v>
      </c>
      <c r="O58" s="319"/>
      <c r="P58" s="577">
        <f>'1.Plan fi'!$G$35</f>
        <v>0.2</v>
      </c>
      <c r="Q58" s="156"/>
      <c r="R58" s="113"/>
      <c r="S58" s="113"/>
      <c r="T58" s="113"/>
    </row>
    <row r="59" spans="1:20" ht="18" customHeight="1" thickBot="1">
      <c r="A59" s="151" t="s">
        <v>42</v>
      </c>
      <c r="B59" s="429"/>
      <c r="C59" s="430"/>
      <c r="D59" s="430"/>
      <c r="E59" s="430">
        <f>(B6+C6+D6)-(B58+C58+D58)</f>
        <v>0</v>
      </c>
      <c r="F59" s="430"/>
      <c r="G59" s="430"/>
      <c r="H59" s="430">
        <f>(E6+F6+G6)-(E58+F58+G58)</f>
        <v>0</v>
      </c>
      <c r="I59" s="430"/>
      <c r="J59" s="430"/>
      <c r="K59" s="430">
        <f>(H6+I6+J6)-(H58+I58+J58)</f>
        <v>0</v>
      </c>
      <c r="L59" s="430"/>
      <c r="M59" s="431"/>
      <c r="N59" s="409">
        <f t="shared" si="1"/>
        <v>0</v>
      </c>
      <c r="O59" s="319"/>
      <c r="P59" s="547">
        <f>N59+N58-N6-K58-L58-M58+K6+L6+M6</f>
        <v>0</v>
      </c>
      <c r="Q59" s="118"/>
      <c r="R59" s="113"/>
      <c r="S59" s="113"/>
      <c r="T59" s="113"/>
    </row>
    <row r="60" spans="1:20" s="115" customFormat="1" ht="18" customHeight="1" thickBot="1">
      <c r="A60" s="125" t="s">
        <v>76</v>
      </c>
      <c r="B60" s="317">
        <f>SUM(B12:B59)</f>
        <v>0</v>
      </c>
      <c r="C60" s="317">
        <f t="shared" ref="C60:M60" si="6">SUM(C13:C59)</f>
        <v>0</v>
      </c>
      <c r="D60" s="317">
        <f t="shared" si="6"/>
        <v>0</v>
      </c>
      <c r="E60" s="317">
        <f t="shared" si="6"/>
        <v>0</v>
      </c>
      <c r="F60" s="317">
        <f t="shared" si="6"/>
        <v>0</v>
      </c>
      <c r="G60" s="317">
        <f t="shared" si="6"/>
        <v>0</v>
      </c>
      <c r="H60" s="317">
        <f t="shared" si="6"/>
        <v>0</v>
      </c>
      <c r="I60" s="317">
        <f t="shared" si="6"/>
        <v>0</v>
      </c>
      <c r="J60" s="317">
        <f t="shared" si="6"/>
        <v>0</v>
      </c>
      <c r="K60" s="317">
        <f t="shared" si="6"/>
        <v>0</v>
      </c>
      <c r="L60" s="317">
        <f t="shared" si="6"/>
        <v>0</v>
      </c>
      <c r="M60" s="317">
        <f t="shared" si="6"/>
        <v>0</v>
      </c>
      <c r="N60" s="318">
        <f>SUM(B60:M60)</f>
        <v>0</v>
      </c>
      <c r="O60" s="319"/>
      <c r="P60" s="547">
        <f>N60-SUM(N12:N59)</f>
        <v>0</v>
      </c>
      <c r="Q60" s="119"/>
      <c r="R60" s="114"/>
      <c r="S60" s="114"/>
      <c r="T60" s="114"/>
    </row>
    <row r="61" spans="1:20" ht="18" customHeight="1" thickBot="1">
      <c r="B61" s="319"/>
      <c r="C61" s="319"/>
      <c r="D61" s="319"/>
      <c r="E61" s="319"/>
      <c r="F61" s="319"/>
      <c r="G61" s="319"/>
      <c r="H61" s="319"/>
      <c r="I61" s="319"/>
      <c r="J61" s="319"/>
      <c r="K61" s="319"/>
      <c r="L61" s="319"/>
      <c r="M61" s="319"/>
      <c r="N61" s="319"/>
      <c r="O61" s="319"/>
      <c r="P61" s="578"/>
      <c r="Q61" s="109"/>
    </row>
    <row r="62" spans="1:20" s="115" customFormat="1" ht="18" customHeight="1" thickBot="1">
      <c r="A62" s="125" t="s">
        <v>190</v>
      </c>
      <c r="B62" s="592">
        <f t="shared" ref="B62:M62" si="7">B11-B60</f>
        <v>0</v>
      </c>
      <c r="C62" s="317">
        <f t="shared" si="7"/>
        <v>0</v>
      </c>
      <c r="D62" s="317">
        <f t="shared" si="7"/>
        <v>0</v>
      </c>
      <c r="E62" s="317">
        <f t="shared" si="7"/>
        <v>0</v>
      </c>
      <c r="F62" s="317">
        <f t="shared" si="7"/>
        <v>0</v>
      </c>
      <c r="G62" s="317">
        <f t="shared" si="7"/>
        <v>0</v>
      </c>
      <c r="H62" s="317">
        <f t="shared" si="7"/>
        <v>0</v>
      </c>
      <c r="I62" s="317">
        <f t="shared" si="7"/>
        <v>0</v>
      </c>
      <c r="J62" s="317">
        <f t="shared" si="7"/>
        <v>0</v>
      </c>
      <c r="K62" s="317">
        <f t="shared" si="7"/>
        <v>0</v>
      </c>
      <c r="L62" s="317">
        <f t="shared" si="7"/>
        <v>0</v>
      </c>
      <c r="M62" s="317">
        <f t="shared" si="7"/>
        <v>0</v>
      </c>
      <c r="N62" s="318"/>
      <c r="O62" s="319"/>
      <c r="P62" s="547">
        <f>SUM(B62:M62)-M63</f>
        <v>0</v>
      </c>
      <c r="Q62" s="119"/>
      <c r="R62" s="114"/>
      <c r="S62" s="114"/>
      <c r="T62" s="114"/>
    </row>
    <row r="63" spans="1:20" s="129" customFormat="1" ht="18" customHeight="1" thickBot="1">
      <c r="A63" s="130" t="s">
        <v>281</v>
      </c>
      <c r="B63" s="588">
        <f>B11-B60</f>
        <v>0</v>
      </c>
      <c r="C63" s="589">
        <f t="shared" ref="C63:M63" si="8">C4+C11-C60</f>
        <v>0</v>
      </c>
      <c r="D63" s="589">
        <f t="shared" si="8"/>
        <v>0</v>
      </c>
      <c r="E63" s="589">
        <f t="shared" si="8"/>
        <v>0</v>
      </c>
      <c r="F63" s="589">
        <f t="shared" si="8"/>
        <v>0</v>
      </c>
      <c r="G63" s="589">
        <f t="shared" si="8"/>
        <v>0</v>
      </c>
      <c r="H63" s="589">
        <f t="shared" si="8"/>
        <v>0</v>
      </c>
      <c r="I63" s="589">
        <f t="shared" si="8"/>
        <v>0</v>
      </c>
      <c r="J63" s="589">
        <f t="shared" si="8"/>
        <v>0</v>
      </c>
      <c r="K63" s="589">
        <f t="shared" si="8"/>
        <v>0</v>
      </c>
      <c r="L63" s="589">
        <f t="shared" si="8"/>
        <v>0</v>
      </c>
      <c r="M63" s="590">
        <f t="shared" si="8"/>
        <v>0</v>
      </c>
      <c r="N63" s="591"/>
      <c r="O63" s="320"/>
      <c r="P63" s="547">
        <f>N11-N60-M63</f>
        <v>0</v>
      </c>
      <c r="Q63" s="128"/>
      <c r="R63" s="127"/>
      <c r="S63" s="127"/>
      <c r="T63" s="127"/>
    </row>
    <row r="64" spans="1:20">
      <c r="B64" s="319"/>
      <c r="C64" s="319"/>
      <c r="D64" s="319"/>
      <c r="E64" s="319"/>
      <c r="F64" s="319"/>
      <c r="G64" s="319"/>
      <c r="H64" s="319"/>
      <c r="I64" s="319"/>
      <c r="J64" s="319"/>
      <c r="K64" s="319"/>
      <c r="L64" s="319"/>
      <c r="M64" s="319"/>
      <c r="N64" s="319"/>
      <c r="O64" s="319"/>
      <c r="P64" s="579"/>
      <c r="Q64" s="118"/>
      <c r="R64" s="113"/>
      <c r="S64" s="113"/>
      <c r="T64" s="113"/>
    </row>
    <row r="65" spans="1:20" s="112" customFormat="1">
      <c r="A65" s="582" t="s">
        <v>120</v>
      </c>
      <c r="B65" s="583">
        <f>SUM(B4:B10)-SUM(B12:B59)-B63</f>
        <v>0</v>
      </c>
      <c r="C65" s="583">
        <f t="shared" ref="C65:M65" si="9">SUM(C4:C9)-SUM(C13:C59)-C63</f>
        <v>0</v>
      </c>
      <c r="D65" s="583">
        <f t="shared" si="9"/>
        <v>0</v>
      </c>
      <c r="E65" s="583">
        <f t="shared" si="9"/>
        <v>0</v>
      </c>
      <c r="F65" s="583">
        <f t="shared" si="9"/>
        <v>0</v>
      </c>
      <c r="G65" s="583">
        <f t="shared" si="9"/>
        <v>0</v>
      </c>
      <c r="H65" s="583">
        <f t="shared" si="9"/>
        <v>0</v>
      </c>
      <c r="I65" s="583">
        <f t="shared" si="9"/>
        <v>0</v>
      </c>
      <c r="J65" s="583">
        <f t="shared" si="9"/>
        <v>0</v>
      </c>
      <c r="K65" s="583">
        <f t="shared" si="9"/>
        <v>0</v>
      </c>
      <c r="L65" s="583">
        <f t="shared" si="9"/>
        <v>0</v>
      </c>
      <c r="M65" s="583">
        <f t="shared" si="9"/>
        <v>0</v>
      </c>
      <c r="N65" s="580"/>
      <c r="O65" s="580"/>
      <c r="P65" s="580"/>
      <c r="Q65" s="584"/>
      <c r="R65" s="581"/>
      <c r="S65" s="581"/>
      <c r="T65" s="581"/>
    </row>
    <row r="66" spans="1:20" ht="16.2" thickBot="1">
      <c r="B66" s="113"/>
      <c r="C66" s="113"/>
      <c r="D66" s="113"/>
      <c r="E66" s="113"/>
      <c r="F66" s="113"/>
      <c r="G66" s="113"/>
      <c r="H66" s="113"/>
      <c r="I66" s="113"/>
      <c r="J66" s="113"/>
      <c r="K66" s="113"/>
      <c r="L66" s="113"/>
      <c r="M66" s="113"/>
      <c r="N66" s="113"/>
      <c r="O66" s="113"/>
      <c r="P66" s="581"/>
      <c r="Q66" s="118"/>
      <c r="R66" s="113"/>
      <c r="S66" s="113"/>
      <c r="T66" s="113"/>
    </row>
    <row r="67" spans="1:20">
      <c r="A67" s="256" t="s">
        <v>282</v>
      </c>
      <c r="B67" s="247" t="s">
        <v>285</v>
      </c>
      <c r="C67" s="247"/>
      <c r="D67" s="247"/>
      <c r="E67" s="247"/>
      <c r="F67" s="247"/>
      <c r="G67" s="247"/>
      <c r="H67" s="247"/>
      <c r="I67" s="247"/>
      <c r="J67" s="247"/>
      <c r="K67" s="247"/>
      <c r="L67" s="248"/>
      <c r="M67" s="113"/>
      <c r="N67" s="113"/>
      <c r="O67" s="113"/>
      <c r="P67" s="581"/>
      <c r="Q67" s="118"/>
      <c r="R67" s="113"/>
      <c r="S67" s="113"/>
      <c r="T67" s="113"/>
    </row>
    <row r="68" spans="1:20">
      <c r="A68" s="249"/>
      <c r="C68" s="250"/>
      <c r="D68" s="250"/>
      <c r="E68" s="250"/>
      <c r="F68" s="250"/>
      <c r="G68" s="250"/>
      <c r="H68" s="250"/>
      <c r="I68" s="250"/>
      <c r="J68" s="250"/>
      <c r="K68" s="250"/>
      <c r="L68" s="251"/>
      <c r="M68" s="113"/>
      <c r="N68" s="113"/>
      <c r="O68" s="113"/>
      <c r="P68" s="581"/>
      <c r="Q68" s="118"/>
      <c r="R68" s="113"/>
      <c r="S68" s="113"/>
      <c r="T68" s="113"/>
    </row>
    <row r="69" spans="1:20">
      <c r="A69" s="249"/>
      <c r="B69" s="593" t="s">
        <v>284</v>
      </c>
      <c r="C69" s="250"/>
      <c r="D69" s="250"/>
      <c r="E69" s="250"/>
      <c r="F69" s="250"/>
      <c r="G69" s="250"/>
      <c r="H69" s="250"/>
      <c r="I69" s="250"/>
      <c r="J69" s="250"/>
      <c r="K69" s="250"/>
      <c r="L69" s="251"/>
      <c r="M69" s="113"/>
      <c r="N69" s="113"/>
      <c r="O69" s="113"/>
      <c r="P69" s="581"/>
      <c r="Q69" s="118"/>
      <c r="R69" s="113"/>
      <c r="S69" s="113"/>
      <c r="T69" s="113"/>
    </row>
    <row r="70" spans="1:20" ht="16.2" thickBot="1">
      <c r="A70" s="252"/>
      <c r="B70" s="253"/>
      <c r="C70" s="254"/>
      <c r="D70" s="254"/>
      <c r="E70" s="254"/>
      <c r="F70" s="254"/>
      <c r="G70" s="254"/>
      <c r="H70" s="254"/>
      <c r="I70" s="254"/>
      <c r="J70" s="254"/>
      <c r="K70" s="254"/>
      <c r="L70" s="255"/>
      <c r="M70" s="113"/>
      <c r="N70" s="113"/>
      <c r="O70" s="113"/>
      <c r="P70" s="581"/>
      <c r="Q70" s="118"/>
      <c r="R70" s="113"/>
      <c r="S70" s="113"/>
      <c r="T70" s="113"/>
    </row>
    <row r="71" spans="1:20">
      <c r="B71" s="161"/>
      <c r="C71" s="113"/>
      <c r="D71" s="113"/>
      <c r="E71" s="113"/>
      <c r="F71" s="113"/>
      <c r="G71" s="113"/>
      <c r="H71" s="113"/>
      <c r="I71" s="113"/>
      <c r="J71" s="113"/>
      <c r="K71" s="113"/>
      <c r="L71" s="113"/>
      <c r="M71" s="113"/>
      <c r="N71" s="113"/>
      <c r="O71" s="113"/>
      <c r="P71" s="581"/>
      <c r="Q71" s="118"/>
      <c r="R71" s="113"/>
      <c r="S71" s="113"/>
      <c r="T71" s="113"/>
    </row>
    <row r="72" spans="1:20">
      <c r="B72" s="113"/>
      <c r="C72" s="113"/>
      <c r="D72" s="113"/>
      <c r="E72" s="113"/>
      <c r="F72" s="113"/>
      <c r="G72" s="113"/>
      <c r="H72" s="113"/>
      <c r="I72" s="113"/>
      <c r="J72" s="113"/>
      <c r="K72" s="113"/>
      <c r="L72" s="113"/>
      <c r="M72" s="113"/>
      <c r="N72" s="113"/>
      <c r="O72" s="113"/>
      <c r="P72" s="581"/>
      <c r="Q72" s="118"/>
      <c r="R72" s="113"/>
      <c r="S72" s="113"/>
      <c r="T72" s="113"/>
    </row>
    <row r="73" spans="1:20">
      <c r="B73" s="113"/>
      <c r="C73" s="113"/>
      <c r="D73" s="113"/>
      <c r="E73" s="113"/>
      <c r="F73" s="113"/>
      <c r="G73" s="113"/>
      <c r="H73" s="113"/>
      <c r="I73" s="113"/>
      <c r="J73" s="113"/>
      <c r="K73" s="113"/>
      <c r="L73" s="113"/>
      <c r="M73" s="113"/>
      <c r="N73" s="113"/>
      <c r="O73" s="113"/>
      <c r="P73" s="581"/>
      <c r="Q73" s="118"/>
      <c r="R73" s="113"/>
      <c r="S73" s="113"/>
      <c r="T73" s="113"/>
    </row>
    <row r="74" spans="1:20">
      <c r="B74" s="113"/>
      <c r="C74" s="113"/>
      <c r="D74" s="113"/>
      <c r="E74" s="113"/>
      <c r="F74" s="113"/>
      <c r="G74" s="113"/>
      <c r="H74" s="113"/>
      <c r="I74" s="113"/>
      <c r="J74" s="113"/>
      <c r="K74" s="113"/>
      <c r="L74" s="113"/>
      <c r="M74" s="113"/>
      <c r="N74" s="113"/>
      <c r="O74" s="113"/>
      <c r="P74" s="581"/>
      <c r="Q74" s="118"/>
      <c r="R74" s="113"/>
      <c r="S74" s="113"/>
      <c r="T74" s="113"/>
    </row>
    <row r="75" spans="1:20">
      <c r="B75" s="113"/>
      <c r="C75" s="113"/>
      <c r="D75" s="113"/>
      <c r="E75" s="113"/>
      <c r="F75" s="113"/>
      <c r="G75" s="113"/>
      <c r="H75" s="113"/>
      <c r="I75" s="113"/>
      <c r="J75" s="113"/>
      <c r="K75" s="113"/>
      <c r="L75" s="113"/>
      <c r="M75" s="113"/>
      <c r="N75" s="113"/>
      <c r="O75" s="113"/>
      <c r="P75" s="581"/>
      <c r="Q75" s="118"/>
      <c r="R75" s="113"/>
      <c r="S75" s="113"/>
      <c r="T75" s="113"/>
    </row>
    <row r="76" spans="1:20">
      <c r="B76" s="113"/>
      <c r="C76" s="113"/>
      <c r="D76" s="113"/>
      <c r="E76" s="113"/>
      <c r="F76" s="113"/>
      <c r="G76" s="113"/>
      <c r="H76" s="113"/>
      <c r="I76" s="113"/>
      <c r="J76" s="113"/>
      <c r="K76" s="113"/>
      <c r="L76" s="113"/>
      <c r="M76" s="113"/>
      <c r="N76" s="113"/>
      <c r="O76" s="113"/>
      <c r="P76" s="581"/>
      <c r="Q76" s="118"/>
      <c r="R76" s="113"/>
      <c r="S76" s="113"/>
      <c r="T76" s="113"/>
    </row>
    <row r="77" spans="1:20">
      <c r="B77" s="113"/>
      <c r="C77" s="113"/>
      <c r="D77" s="113"/>
      <c r="E77" s="113"/>
      <c r="F77" s="113"/>
      <c r="G77" s="113"/>
      <c r="H77" s="113"/>
      <c r="I77" s="113"/>
      <c r="J77" s="113"/>
      <c r="K77" s="113"/>
      <c r="L77" s="113"/>
      <c r="M77" s="113"/>
      <c r="N77" s="113"/>
      <c r="O77" s="113"/>
      <c r="P77" s="581"/>
      <c r="Q77" s="118"/>
      <c r="R77" s="113"/>
      <c r="S77" s="113"/>
      <c r="T77" s="113"/>
    </row>
    <row r="78" spans="1:20">
      <c r="B78" s="113"/>
      <c r="C78" s="113"/>
      <c r="D78" s="113"/>
      <c r="E78" s="113"/>
      <c r="F78" s="113"/>
      <c r="G78" s="113"/>
      <c r="H78" s="113"/>
      <c r="I78" s="113"/>
      <c r="J78" s="113"/>
      <c r="K78" s="113"/>
      <c r="L78" s="113"/>
      <c r="M78" s="113"/>
      <c r="N78" s="113"/>
      <c r="O78" s="113"/>
      <c r="P78" s="581"/>
      <c r="Q78" s="118"/>
      <c r="R78" s="113"/>
      <c r="S78" s="113"/>
      <c r="T78" s="113"/>
    </row>
    <row r="79" spans="1:20">
      <c r="B79" s="113"/>
      <c r="C79" s="113"/>
      <c r="D79" s="113"/>
      <c r="E79" s="113"/>
      <c r="F79" s="113"/>
      <c r="G79" s="113"/>
      <c r="H79" s="113"/>
      <c r="I79" s="113"/>
      <c r="J79" s="113"/>
      <c r="K79" s="113"/>
      <c r="L79" s="113"/>
      <c r="M79" s="113"/>
      <c r="N79" s="113"/>
      <c r="O79" s="113"/>
      <c r="P79" s="581"/>
      <c r="Q79" s="118"/>
      <c r="R79" s="113"/>
      <c r="S79" s="113"/>
      <c r="T79" s="113"/>
    </row>
    <row r="80" spans="1:20">
      <c r="B80" s="113"/>
      <c r="C80" s="113"/>
      <c r="D80" s="113"/>
      <c r="E80" s="113"/>
      <c r="F80" s="113"/>
      <c r="G80" s="113"/>
      <c r="H80" s="113"/>
      <c r="I80" s="113"/>
      <c r="J80" s="113"/>
      <c r="K80" s="113"/>
      <c r="L80" s="113"/>
      <c r="M80" s="113"/>
      <c r="N80" s="113"/>
      <c r="O80" s="113"/>
      <c r="P80" s="581"/>
      <c r="Q80" s="118"/>
      <c r="R80" s="113"/>
      <c r="S80" s="113"/>
      <c r="T80" s="113"/>
    </row>
    <row r="81" spans="2:20">
      <c r="B81" s="113"/>
      <c r="C81" s="113"/>
      <c r="D81" s="113"/>
      <c r="E81" s="113"/>
      <c r="F81" s="113"/>
      <c r="G81" s="113"/>
      <c r="H81" s="113"/>
      <c r="I81" s="113"/>
      <c r="J81" s="113"/>
      <c r="K81" s="113"/>
      <c r="L81" s="113"/>
      <c r="M81" s="113"/>
      <c r="N81" s="113"/>
      <c r="O81" s="113"/>
      <c r="P81" s="581"/>
      <c r="Q81" s="118"/>
      <c r="R81" s="113"/>
      <c r="S81" s="113"/>
      <c r="T81" s="113"/>
    </row>
    <row r="82" spans="2:20">
      <c r="B82" s="113"/>
      <c r="C82" s="113"/>
      <c r="D82" s="113"/>
      <c r="E82" s="113"/>
      <c r="F82" s="113"/>
      <c r="G82" s="113"/>
      <c r="H82" s="113"/>
      <c r="I82" s="113"/>
      <c r="J82" s="113"/>
      <c r="K82" s="113"/>
      <c r="L82" s="113"/>
      <c r="M82" s="113"/>
      <c r="N82" s="113"/>
      <c r="O82" s="113"/>
      <c r="P82" s="581"/>
      <c r="Q82" s="118"/>
      <c r="R82" s="113"/>
      <c r="S82" s="113"/>
      <c r="T82" s="113"/>
    </row>
    <row r="83" spans="2:20">
      <c r="B83" s="113"/>
      <c r="C83" s="113"/>
      <c r="D83" s="113"/>
      <c r="E83" s="113"/>
      <c r="F83" s="113"/>
      <c r="G83" s="113"/>
      <c r="H83" s="113"/>
      <c r="I83" s="113"/>
      <c r="J83" s="113"/>
      <c r="K83" s="113"/>
      <c r="L83" s="113"/>
      <c r="M83" s="113"/>
      <c r="N83" s="113"/>
      <c r="O83" s="113"/>
      <c r="P83" s="581"/>
      <c r="Q83" s="118"/>
      <c r="R83" s="113"/>
      <c r="S83" s="113"/>
      <c r="T83" s="113"/>
    </row>
    <row r="84" spans="2:20">
      <c r="B84" s="113"/>
      <c r="C84" s="113"/>
      <c r="D84" s="113"/>
      <c r="E84" s="113"/>
      <c r="F84" s="113"/>
      <c r="G84" s="113"/>
      <c r="H84" s="113"/>
      <c r="I84" s="113"/>
      <c r="J84" s="113"/>
      <c r="K84" s="113"/>
      <c r="L84" s="113"/>
      <c r="M84" s="113"/>
      <c r="N84" s="113"/>
      <c r="O84" s="113"/>
      <c r="P84" s="581"/>
      <c r="Q84" s="118"/>
      <c r="R84" s="113"/>
      <c r="S84" s="113"/>
      <c r="T84" s="113"/>
    </row>
    <row r="85" spans="2:20">
      <c r="B85" s="113"/>
      <c r="C85" s="113"/>
      <c r="D85" s="113"/>
      <c r="E85" s="113"/>
      <c r="F85" s="113"/>
      <c r="G85" s="113"/>
      <c r="H85" s="113"/>
      <c r="I85" s="113"/>
      <c r="J85" s="113"/>
      <c r="K85" s="113"/>
      <c r="L85" s="113"/>
      <c r="M85" s="113"/>
      <c r="N85" s="113"/>
      <c r="O85" s="113"/>
      <c r="P85" s="581"/>
      <c r="Q85" s="118"/>
      <c r="R85" s="113"/>
      <c r="S85" s="113"/>
      <c r="T85" s="113"/>
    </row>
    <row r="86" spans="2:20">
      <c r="B86" s="113"/>
      <c r="C86" s="113"/>
      <c r="D86" s="113"/>
      <c r="E86" s="113"/>
      <c r="F86" s="113"/>
      <c r="G86" s="113"/>
      <c r="H86" s="113"/>
      <c r="I86" s="113"/>
      <c r="J86" s="113"/>
      <c r="K86" s="113"/>
      <c r="L86" s="113"/>
      <c r="M86" s="113"/>
      <c r="N86" s="113"/>
      <c r="O86" s="113"/>
      <c r="P86" s="581"/>
      <c r="Q86" s="118"/>
      <c r="R86" s="113"/>
      <c r="S86" s="113"/>
      <c r="T86" s="113"/>
    </row>
    <row r="87" spans="2:20">
      <c r="B87" s="113"/>
      <c r="C87" s="113"/>
      <c r="D87" s="113"/>
      <c r="E87" s="113"/>
      <c r="F87" s="113"/>
      <c r="G87" s="113"/>
      <c r="H87" s="113"/>
      <c r="I87" s="113"/>
      <c r="J87" s="113"/>
      <c r="K87" s="113"/>
      <c r="L87" s="113"/>
      <c r="M87" s="113"/>
      <c r="N87" s="113"/>
      <c r="O87" s="113"/>
      <c r="P87" s="581"/>
      <c r="Q87" s="118"/>
      <c r="R87" s="113"/>
      <c r="S87" s="113"/>
      <c r="T87" s="113"/>
    </row>
    <row r="88" spans="2:20">
      <c r="B88" s="113"/>
      <c r="C88" s="113"/>
      <c r="D88" s="113"/>
      <c r="E88" s="113"/>
      <c r="F88" s="113"/>
      <c r="G88" s="113"/>
      <c r="H88" s="113"/>
      <c r="I88" s="113"/>
      <c r="J88" s="113"/>
      <c r="K88" s="113"/>
      <c r="L88" s="113"/>
      <c r="M88" s="113"/>
      <c r="N88" s="113"/>
      <c r="O88" s="113"/>
      <c r="P88" s="581"/>
      <c r="Q88" s="118"/>
      <c r="R88" s="113"/>
      <c r="S88" s="113"/>
      <c r="T88" s="113"/>
    </row>
    <row r="89" spans="2:20">
      <c r="B89" s="113"/>
      <c r="C89" s="113"/>
      <c r="D89" s="113"/>
      <c r="E89" s="113"/>
      <c r="F89" s="113"/>
      <c r="G89" s="113"/>
      <c r="H89" s="113"/>
      <c r="I89" s="113"/>
      <c r="J89" s="113"/>
      <c r="K89" s="113"/>
      <c r="L89" s="113"/>
      <c r="M89" s="113"/>
      <c r="N89" s="113"/>
      <c r="O89" s="113"/>
      <c r="P89" s="581"/>
      <c r="Q89" s="118"/>
      <c r="R89" s="113"/>
      <c r="S89" s="113"/>
      <c r="T89" s="113"/>
    </row>
    <row r="90" spans="2:20">
      <c r="B90" s="113"/>
      <c r="C90" s="113"/>
      <c r="D90" s="113"/>
      <c r="E90" s="113"/>
      <c r="F90" s="113"/>
      <c r="G90" s="113"/>
      <c r="H90" s="113"/>
      <c r="I90" s="113"/>
      <c r="J90" s="113"/>
      <c r="K90" s="113"/>
      <c r="L90" s="113"/>
      <c r="M90" s="113"/>
      <c r="N90" s="113"/>
      <c r="O90" s="113"/>
      <c r="P90" s="581"/>
      <c r="Q90" s="118"/>
      <c r="R90" s="113"/>
      <c r="S90" s="113"/>
      <c r="T90" s="113"/>
    </row>
    <row r="91" spans="2:20">
      <c r="B91" s="113"/>
      <c r="C91" s="113"/>
      <c r="D91" s="113"/>
      <c r="E91" s="113"/>
      <c r="F91" s="113"/>
      <c r="G91" s="113"/>
      <c r="H91" s="113"/>
      <c r="I91" s="113"/>
      <c r="J91" s="113"/>
      <c r="K91" s="113"/>
      <c r="L91" s="113"/>
      <c r="M91" s="113"/>
      <c r="N91" s="113"/>
      <c r="O91" s="113"/>
      <c r="P91" s="581"/>
      <c r="Q91" s="118"/>
      <c r="R91" s="113"/>
      <c r="S91" s="113"/>
      <c r="T91" s="113"/>
    </row>
    <row r="92" spans="2:20">
      <c r="B92" s="113"/>
      <c r="C92" s="113"/>
      <c r="D92" s="113"/>
      <c r="E92" s="113"/>
      <c r="F92" s="113"/>
      <c r="G92" s="113"/>
      <c r="H92" s="113"/>
      <c r="I92" s="113"/>
      <c r="J92" s="113"/>
      <c r="K92" s="113"/>
      <c r="L92" s="113"/>
      <c r="M92" s="113"/>
      <c r="N92" s="113"/>
      <c r="O92" s="113"/>
      <c r="P92" s="581"/>
      <c r="Q92" s="118"/>
      <c r="R92" s="113"/>
      <c r="S92" s="113"/>
      <c r="T92" s="113"/>
    </row>
    <row r="93" spans="2:20">
      <c r="B93" s="113"/>
      <c r="C93" s="113"/>
      <c r="D93" s="113"/>
      <c r="E93" s="113"/>
      <c r="F93" s="113"/>
      <c r="G93" s="113"/>
      <c r="H93" s="113"/>
      <c r="I93" s="113"/>
      <c r="J93" s="113"/>
      <c r="K93" s="113"/>
      <c r="L93" s="113"/>
      <c r="M93" s="113"/>
      <c r="N93" s="113"/>
      <c r="O93" s="113"/>
      <c r="P93" s="581"/>
      <c r="Q93" s="118"/>
      <c r="R93" s="113"/>
      <c r="S93" s="113"/>
      <c r="T93" s="113"/>
    </row>
    <row r="94" spans="2:20">
      <c r="B94" s="113"/>
      <c r="C94" s="113"/>
      <c r="D94" s="113"/>
      <c r="E94" s="113"/>
      <c r="F94" s="113"/>
      <c r="G94" s="113"/>
      <c r="H94" s="113"/>
      <c r="I94" s="113"/>
      <c r="J94" s="113"/>
      <c r="K94" s="113"/>
      <c r="L94" s="113"/>
      <c r="M94" s="113"/>
      <c r="N94" s="113"/>
      <c r="O94" s="113"/>
      <c r="P94" s="581"/>
      <c r="Q94" s="118"/>
      <c r="R94" s="113"/>
      <c r="S94" s="113"/>
      <c r="T94" s="113"/>
    </row>
    <row r="95" spans="2:20">
      <c r="B95" s="113"/>
      <c r="C95" s="113"/>
      <c r="D95" s="113"/>
      <c r="E95" s="113"/>
      <c r="F95" s="113"/>
      <c r="G95" s="113"/>
      <c r="H95" s="113"/>
      <c r="I95" s="113"/>
      <c r="J95" s="113"/>
      <c r="K95" s="113"/>
      <c r="L95" s="113"/>
      <c r="M95" s="113"/>
      <c r="N95" s="113"/>
      <c r="O95" s="113"/>
      <c r="P95" s="581"/>
      <c r="Q95" s="118"/>
      <c r="R95" s="113"/>
      <c r="S95" s="113"/>
      <c r="T95" s="113"/>
    </row>
    <row r="96" spans="2:20">
      <c r="B96" s="113"/>
      <c r="C96" s="113"/>
      <c r="D96" s="113"/>
      <c r="E96" s="113"/>
      <c r="F96" s="113"/>
      <c r="G96" s="113"/>
      <c r="H96" s="113"/>
      <c r="I96" s="113"/>
      <c r="J96" s="113"/>
      <c r="K96" s="113"/>
      <c r="L96" s="113"/>
      <c r="M96" s="113"/>
      <c r="N96" s="113"/>
      <c r="O96" s="113"/>
      <c r="P96" s="581"/>
      <c r="Q96" s="118"/>
      <c r="R96" s="113"/>
      <c r="S96" s="113"/>
      <c r="T96" s="113"/>
    </row>
    <row r="97" spans="2:20">
      <c r="B97" s="113"/>
      <c r="C97" s="113"/>
      <c r="D97" s="113"/>
      <c r="E97" s="113"/>
      <c r="F97" s="113"/>
      <c r="G97" s="113"/>
      <c r="H97" s="113"/>
      <c r="I97" s="113"/>
      <c r="J97" s="113"/>
      <c r="K97" s="113"/>
      <c r="L97" s="113"/>
      <c r="M97" s="113"/>
      <c r="N97" s="113"/>
      <c r="O97" s="113"/>
      <c r="P97" s="581"/>
      <c r="Q97" s="118"/>
      <c r="R97" s="113"/>
      <c r="S97" s="113"/>
      <c r="T97" s="113"/>
    </row>
    <row r="98" spans="2:20">
      <c r="B98" s="113"/>
      <c r="C98" s="113"/>
      <c r="D98" s="113"/>
      <c r="E98" s="113"/>
      <c r="F98" s="113"/>
      <c r="G98" s="113"/>
      <c r="H98" s="113"/>
      <c r="I98" s="113"/>
      <c r="J98" s="113"/>
      <c r="K98" s="113"/>
      <c r="L98" s="113"/>
      <c r="M98" s="113"/>
      <c r="N98" s="113"/>
      <c r="O98" s="113"/>
      <c r="P98" s="581"/>
      <c r="Q98" s="118"/>
      <c r="R98" s="113"/>
      <c r="S98" s="113"/>
      <c r="T98" s="113"/>
    </row>
    <row r="99" spans="2:20">
      <c r="B99" s="113"/>
      <c r="C99" s="113"/>
      <c r="D99" s="113"/>
      <c r="E99" s="113"/>
      <c r="F99" s="113"/>
      <c r="G99" s="113"/>
      <c r="H99" s="113"/>
      <c r="I99" s="113"/>
      <c r="J99" s="113"/>
      <c r="K99" s="113"/>
      <c r="L99" s="113"/>
      <c r="M99" s="113"/>
      <c r="N99" s="113"/>
      <c r="O99" s="113"/>
      <c r="P99" s="581"/>
      <c r="Q99" s="118"/>
      <c r="R99" s="113"/>
      <c r="S99" s="113"/>
      <c r="T99" s="113"/>
    </row>
    <row r="100" spans="2:20">
      <c r="B100" s="113"/>
      <c r="C100" s="113"/>
      <c r="D100" s="113"/>
      <c r="E100" s="113"/>
      <c r="F100" s="113"/>
      <c r="G100" s="113"/>
      <c r="H100" s="113"/>
      <c r="I100" s="113"/>
      <c r="J100" s="113"/>
      <c r="K100" s="113"/>
      <c r="L100" s="113"/>
      <c r="M100" s="113"/>
      <c r="N100" s="113"/>
      <c r="O100" s="113"/>
      <c r="P100" s="581"/>
      <c r="Q100" s="118"/>
      <c r="R100" s="113"/>
      <c r="S100" s="113"/>
      <c r="T100" s="113"/>
    </row>
    <row r="101" spans="2:20">
      <c r="B101" s="113"/>
      <c r="C101" s="113"/>
      <c r="D101" s="113"/>
      <c r="E101" s="113"/>
      <c r="F101" s="113"/>
      <c r="G101" s="113"/>
      <c r="H101" s="113"/>
      <c r="I101" s="113"/>
      <c r="J101" s="113"/>
      <c r="K101" s="113"/>
      <c r="L101" s="113"/>
      <c r="M101" s="113"/>
      <c r="N101" s="113"/>
      <c r="O101" s="113"/>
      <c r="P101" s="581"/>
      <c r="Q101" s="118"/>
      <c r="R101" s="113"/>
      <c r="S101" s="113"/>
      <c r="T101" s="113"/>
    </row>
    <row r="102" spans="2:20">
      <c r="B102" s="113"/>
      <c r="C102" s="113"/>
      <c r="D102" s="113"/>
      <c r="E102" s="113"/>
      <c r="F102" s="113"/>
      <c r="G102" s="113"/>
      <c r="H102" s="113"/>
      <c r="I102" s="113"/>
      <c r="J102" s="113"/>
      <c r="K102" s="113"/>
      <c r="L102" s="113"/>
      <c r="M102" s="113"/>
      <c r="N102" s="113"/>
      <c r="O102" s="113"/>
      <c r="P102" s="581"/>
      <c r="Q102" s="118"/>
      <c r="R102" s="113"/>
      <c r="S102" s="113"/>
      <c r="T102" s="113"/>
    </row>
    <row r="103" spans="2:20">
      <c r="B103" s="113"/>
      <c r="C103" s="113"/>
      <c r="D103" s="113"/>
      <c r="E103" s="113"/>
      <c r="F103" s="113"/>
      <c r="G103" s="113"/>
      <c r="H103" s="113"/>
      <c r="I103" s="113"/>
      <c r="J103" s="113"/>
      <c r="K103" s="113"/>
      <c r="L103" s="113"/>
      <c r="M103" s="113"/>
      <c r="N103" s="113"/>
      <c r="O103" s="113"/>
      <c r="P103" s="581"/>
      <c r="Q103" s="118"/>
      <c r="R103" s="113"/>
      <c r="S103" s="113"/>
      <c r="T103" s="113"/>
    </row>
    <row r="104" spans="2:20">
      <c r="B104" s="113"/>
      <c r="C104" s="113"/>
      <c r="D104" s="113"/>
      <c r="E104" s="113"/>
      <c r="F104" s="113"/>
      <c r="G104" s="113"/>
      <c r="H104" s="113"/>
      <c r="I104" s="113"/>
      <c r="J104" s="113"/>
      <c r="K104" s="113"/>
      <c r="L104" s="113"/>
      <c r="M104" s="113"/>
      <c r="N104" s="113"/>
      <c r="O104" s="113"/>
      <c r="P104" s="581"/>
      <c r="Q104" s="118"/>
      <c r="R104" s="113"/>
      <c r="S104" s="113"/>
      <c r="T104" s="113"/>
    </row>
    <row r="105" spans="2:20">
      <c r="B105" s="113"/>
      <c r="C105" s="113"/>
      <c r="D105" s="113"/>
      <c r="E105" s="113"/>
      <c r="F105" s="113"/>
      <c r="G105" s="113"/>
      <c r="H105" s="113"/>
      <c r="I105" s="113"/>
      <c r="J105" s="113"/>
      <c r="K105" s="113"/>
      <c r="L105" s="113"/>
      <c r="M105" s="113"/>
      <c r="N105" s="113"/>
      <c r="O105" s="113"/>
      <c r="P105" s="581"/>
      <c r="Q105" s="118"/>
      <c r="R105" s="113"/>
      <c r="S105" s="113"/>
      <c r="T105" s="113"/>
    </row>
    <row r="106" spans="2:20">
      <c r="B106" s="113"/>
      <c r="C106" s="113"/>
      <c r="D106" s="113"/>
      <c r="E106" s="113"/>
      <c r="F106" s="113"/>
      <c r="G106" s="113"/>
      <c r="H106" s="113"/>
      <c r="I106" s="113"/>
      <c r="J106" s="113"/>
      <c r="K106" s="113"/>
      <c r="L106" s="113"/>
      <c r="M106" s="113"/>
      <c r="N106" s="113"/>
      <c r="O106" s="113"/>
      <c r="P106" s="581"/>
      <c r="Q106" s="118"/>
      <c r="R106" s="113"/>
      <c r="S106" s="113"/>
      <c r="T106" s="113"/>
    </row>
    <row r="107" spans="2:20">
      <c r="B107" s="113"/>
      <c r="C107" s="113"/>
      <c r="D107" s="113"/>
      <c r="E107" s="113"/>
      <c r="F107" s="113"/>
      <c r="G107" s="113"/>
      <c r="H107" s="113"/>
      <c r="I107" s="113"/>
      <c r="J107" s="113"/>
      <c r="K107" s="113"/>
      <c r="L107" s="113"/>
      <c r="M107" s="113"/>
      <c r="N107" s="113"/>
      <c r="O107" s="113"/>
      <c r="P107" s="581"/>
      <c r="Q107" s="118"/>
      <c r="R107" s="113"/>
      <c r="S107" s="113"/>
      <c r="T107" s="113"/>
    </row>
    <row r="108" spans="2:20">
      <c r="B108" s="113"/>
      <c r="C108" s="113"/>
      <c r="D108" s="113"/>
      <c r="E108" s="113"/>
      <c r="F108" s="113"/>
      <c r="G108" s="113"/>
      <c r="H108" s="113"/>
      <c r="I108" s="113"/>
      <c r="J108" s="113"/>
      <c r="K108" s="113"/>
      <c r="L108" s="113"/>
      <c r="M108" s="113"/>
      <c r="N108" s="113"/>
      <c r="O108" s="113"/>
      <c r="P108" s="581"/>
      <c r="Q108" s="118"/>
      <c r="R108" s="113"/>
      <c r="S108" s="113"/>
      <c r="T108" s="113"/>
    </row>
  </sheetData>
  <mergeCells count="10">
    <mergeCell ref="Q7:Q10"/>
    <mergeCell ref="Q48:Q57"/>
    <mergeCell ref="P48:P57"/>
    <mergeCell ref="A1:N1"/>
    <mergeCell ref="B47:M47"/>
    <mergeCell ref="B15:M15"/>
    <mergeCell ref="B36:M36"/>
    <mergeCell ref="B42:M42"/>
    <mergeCell ref="P7:P10"/>
    <mergeCell ref="Q5:U5"/>
  </mergeCells>
  <phoneticPr fontId="0" type="noConversion"/>
  <printOptions horizontalCentered="1"/>
  <pageMargins left="0.11811023622047245" right="0.11811023622047245" top="0.19685039370078741" bottom="0" header="0" footer="0"/>
  <pageSetup paperSize="9" scale="51" orientation="landscape" r:id="rId1"/>
  <ignoredErrors>
    <ignoredError sqref="A51:B57 A16:A31 A35:A40 A48:B49 B16:M4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6"/>
  <sheetViews>
    <sheetView workbookViewId="0">
      <selection activeCell="G5" sqref="G5"/>
    </sheetView>
  </sheetViews>
  <sheetFormatPr baseColWidth="10" defaultColWidth="11.54296875" defaultRowHeight="0" customHeight="1" zeroHeight="1"/>
  <cols>
    <col min="1" max="1" width="1" style="16" customWidth="1"/>
    <col min="2" max="2" width="9.453125" style="17" customWidth="1"/>
    <col min="3" max="7" width="13.90625" style="16" customWidth="1"/>
    <col min="8" max="8" width="11.81640625" style="16" customWidth="1"/>
    <col min="9" max="9" width="9.81640625" style="16" customWidth="1"/>
    <col min="10" max="10" width="9.81640625" style="218" customWidth="1"/>
    <col min="11" max="11" width="11.54296875" style="16" customWidth="1"/>
    <col min="12" max="12" width="11.54296875" style="218" customWidth="1"/>
    <col min="13" max="16384" width="11.54296875" style="16"/>
  </cols>
  <sheetData>
    <row r="1" spans="1:12" ht="0.75" customHeight="1">
      <c r="H1" s="18" t="s">
        <v>100</v>
      </c>
    </row>
    <row r="2" spans="1:12" ht="27.6">
      <c r="A2" s="861" t="s">
        <v>101</v>
      </c>
      <c r="B2" s="862"/>
      <c r="C2" s="862"/>
      <c r="D2" s="862"/>
      <c r="E2" s="862"/>
      <c r="F2" s="862"/>
      <c r="G2" s="862"/>
      <c r="H2" s="862"/>
    </row>
    <row r="3" spans="1:12" ht="13.8" thickBot="1">
      <c r="C3" s="17"/>
      <c r="E3" s="17"/>
      <c r="F3" s="17"/>
      <c r="G3" s="17"/>
    </row>
    <row r="4" spans="1:12" ht="13.2">
      <c r="B4" s="863" t="s">
        <v>102</v>
      </c>
      <c r="C4" s="864"/>
      <c r="D4" s="864"/>
      <c r="E4" s="865" t="s">
        <v>103</v>
      </c>
      <c r="F4" s="866"/>
      <c r="G4" s="23">
        <f>+'1.Plan fi'!B44</f>
        <v>0</v>
      </c>
      <c r="I4" s="227" t="s">
        <v>310</v>
      </c>
      <c r="J4" s="629"/>
      <c r="K4" s="630"/>
      <c r="L4" s="631"/>
    </row>
    <row r="5" spans="1:12" ht="16.2" thickBot="1">
      <c r="B5" s="864"/>
      <c r="C5" s="864"/>
      <c r="D5" s="864"/>
      <c r="E5" s="867" t="s">
        <v>104</v>
      </c>
      <c r="F5" s="868"/>
      <c r="G5" s="152"/>
      <c r="H5" s="546" t="s">
        <v>176</v>
      </c>
    </row>
    <row r="6" spans="1:12" ht="13.8" thickBot="1">
      <c r="B6" s="864"/>
      <c r="C6" s="864"/>
      <c r="D6" s="864"/>
      <c r="E6" s="869"/>
      <c r="F6" s="870"/>
      <c r="G6" s="19"/>
    </row>
    <row r="7" spans="1:12" ht="15.6">
      <c r="B7" s="864"/>
      <c r="C7" s="864"/>
      <c r="D7" s="864"/>
      <c r="E7" s="865" t="s">
        <v>105</v>
      </c>
      <c r="F7" s="866"/>
      <c r="G7" s="20"/>
      <c r="H7" s="546" t="s">
        <v>176</v>
      </c>
      <c r="I7" s="223" t="s">
        <v>172</v>
      </c>
    </row>
    <row r="8" spans="1:12" ht="12.75" customHeight="1">
      <c r="B8" s="864"/>
      <c r="C8" s="864"/>
      <c r="D8" s="864"/>
      <c r="E8" s="871" t="s">
        <v>106</v>
      </c>
      <c r="F8" s="872"/>
      <c r="G8" s="21">
        <v>12</v>
      </c>
      <c r="I8" s="222" t="s">
        <v>173</v>
      </c>
    </row>
    <row r="9" spans="1:12" ht="13.8" thickBot="1">
      <c r="B9" s="864"/>
      <c r="C9" s="864"/>
      <c r="D9" s="864"/>
      <c r="E9" s="867" t="s">
        <v>107</v>
      </c>
      <c r="F9" s="868"/>
      <c r="G9" s="22">
        <f>G7*G8</f>
        <v>0</v>
      </c>
    </row>
    <row r="10" spans="1:12" ht="13.8" thickBot="1">
      <c r="B10" s="864"/>
      <c r="C10" s="864"/>
      <c r="D10" s="864"/>
      <c r="E10" s="869"/>
      <c r="F10" s="870"/>
      <c r="G10" s="19"/>
      <c r="I10" s="217" t="s">
        <v>67</v>
      </c>
      <c r="J10" s="219"/>
    </row>
    <row r="11" spans="1:12" ht="13.2">
      <c r="B11" s="864"/>
      <c r="C11" s="864"/>
      <c r="D11" s="864"/>
      <c r="E11" s="865" t="s">
        <v>108</v>
      </c>
      <c r="F11" s="866"/>
      <c r="G11" s="23"/>
      <c r="I11" s="215" t="s">
        <v>169</v>
      </c>
      <c r="J11" s="219">
        <f>SUM(D16:D27)</f>
        <v>0</v>
      </c>
    </row>
    <row r="12" spans="1:12" ht="13.2">
      <c r="B12" s="864"/>
      <c r="C12" s="864"/>
      <c r="D12" s="864"/>
      <c r="E12" s="871" t="s">
        <v>109</v>
      </c>
      <c r="F12" s="872"/>
      <c r="G12" s="24">
        <f>G13-G4</f>
        <v>0</v>
      </c>
      <c r="I12" s="216" t="s">
        <v>170</v>
      </c>
      <c r="J12" s="220">
        <f>SUM(E16:E27)</f>
        <v>0</v>
      </c>
    </row>
    <row r="13" spans="1:12" ht="13.8" thickBot="1">
      <c r="B13" s="864"/>
      <c r="C13" s="864"/>
      <c r="D13" s="864"/>
      <c r="E13" s="867" t="s">
        <v>110</v>
      </c>
      <c r="F13" s="868"/>
      <c r="G13" s="25">
        <f>G11*G9</f>
        <v>0</v>
      </c>
      <c r="I13" s="224" t="s">
        <v>171</v>
      </c>
      <c r="J13" s="225">
        <f>SUM(J11:J12)</f>
        <v>0</v>
      </c>
      <c r="K13" s="221">
        <f>J13-SUM(C16:C27)</f>
        <v>0</v>
      </c>
    </row>
    <row r="14" spans="1:12" ht="12.75" customHeight="1" thickBot="1"/>
    <row r="15" spans="1:12" ht="33" customHeight="1">
      <c r="B15" s="26" t="s">
        <v>111</v>
      </c>
      <c r="C15" s="27" t="s">
        <v>112</v>
      </c>
      <c r="D15" s="27" t="s">
        <v>113</v>
      </c>
      <c r="E15" s="27" t="s">
        <v>114</v>
      </c>
      <c r="F15" s="27" t="s">
        <v>115</v>
      </c>
      <c r="G15" s="28" t="s">
        <v>116</v>
      </c>
    </row>
    <row r="16" spans="1:12" ht="12" customHeight="1">
      <c r="B16" s="29" t="str">
        <f t="shared" ref="B16:B79" si="0">IF(((ROW()-nSkip)&lt;=$G$9),(ROW()-nSkip), "")</f>
        <v/>
      </c>
      <c r="C16" s="30" t="str">
        <f>IF((B16&lt;=$G$9),-PMT(($G$5/$G$8),$G$9,$G$4),"")</f>
        <v/>
      </c>
      <c r="D16" s="30" t="str">
        <f>IF(((ROW()-nSkip)&lt;=$G$9),-PPMT(($G$5/$G$8),B16,$G$9,$G$4),"")</f>
        <v/>
      </c>
      <c r="E16" s="30" t="str">
        <f>IF(((ROW()-nSkip)&lt;=$G$9),-IPMT(($G$5/$G$8),B16,$G$9,$G$4),"")</f>
        <v/>
      </c>
      <c r="F16" s="30" t="str">
        <f>IF(((ROW()-nSkip)&lt;=$G$9),E16,"")</f>
        <v/>
      </c>
      <c r="G16" s="31" t="str">
        <f>IF(((ROW()-nSkip)&lt;=$G$9),(G4-D16),"")</f>
        <v/>
      </c>
      <c r="I16" s="217" t="s">
        <v>68</v>
      </c>
      <c r="J16" s="219"/>
    </row>
    <row r="17" spans="2:11" ht="12" customHeight="1">
      <c r="B17" s="29" t="str">
        <f t="shared" si="0"/>
        <v/>
      </c>
      <c r="C17" s="30" t="str">
        <f t="shared" ref="C17:C80" si="1">IF((B17&lt;=$G$9),-PMT(($G$5/$G$8),$G$9,$G$4),"")</f>
        <v/>
      </c>
      <c r="D17" s="30" t="str">
        <f t="shared" ref="D17:D80" si="2">IF(((ROW()-nSkip)&lt;=$G$9),-PPMT(($G$5/$G$8),B17,$G$9,$G$4),"")</f>
        <v/>
      </c>
      <c r="E17" s="30" t="str">
        <f t="shared" ref="E17:E80" si="3">IF(((ROW()-nSkip)&lt;=$G$9),-IPMT(($G$5/$G$8),B17,$G$9,$G$4),"")</f>
        <v/>
      </c>
      <c r="F17" s="30" t="str">
        <f t="shared" ref="F17:F80" si="4">IF(((ROW()-nSkip)&lt;=$G$9),(E17+F16),"")</f>
        <v/>
      </c>
      <c r="G17" s="31" t="str">
        <f t="shared" ref="G17:G80" si="5">IF(((ROW()-nSkip)&lt;=$G$9),(G16-D17),"")</f>
        <v/>
      </c>
      <c r="I17" s="215" t="s">
        <v>169</v>
      </c>
      <c r="J17" s="219">
        <f>SUM(D28:D39)</f>
        <v>0</v>
      </c>
    </row>
    <row r="18" spans="2:11" ht="12" customHeight="1">
      <c r="B18" s="29" t="str">
        <f t="shared" si="0"/>
        <v/>
      </c>
      <c r="C18" s="30" t="str">
        <f t="shared" si="1"/>
        <v/>
      </c>
      <c r="D18" s="30" t="str">
        <f t="shared" si="2"/>
        <v/>
      </c>
      <c r="E18" s="30" t="str">
        <f t="shared" si="3"/>
        <v/>
      </c>
      <c r="F18" s="30" t="str">
        <f t="shared" si="4"/>
        <v/>
      </c>
      <c r="G18" s="31" t="str">
        <f t="shared" si="5"/>
        <v/>
      </c>
      <c r="I18" s="216" t="s">
        <v>170</v>
      </c>
      <c r="J18" s="220">
        <f>SUM(E28:E39)</f>
        <v>0</v>
      </c>
    </row>
    <row r="19" spans="2:11" ht="12" customHeight="1">
      <c r="B19" s="29" t="str">
        <f t="shared" si="0"/>
        <v/>
      </c>
      <c r="C19" s="30" t="str">
        <f t="shared" si="1"/>
        <v/>
      </c>
      <c r="D19" s="30" t="str">
        <f t="shared" si="2"/>
        <v/>
      </c>
      <c r="E19" s="30" t="str">
        <f t="shared" si="3"/>
        <v/>
      </c>
      <c r="F19" s="30" t="str">
        <f t="shared" si="4"/>
        <v/>
      </c>
      <c r="G19" s="31" t="str">
        <f t="shared" si="5"/>
        <v/>
      </c>
      <c r="I19" s="224" t="s">
        <v>171</v>
      </c>
      <c r="J19" s="225">
        <f>SUM(J17:J18)</f>
        <v>0</v>
      </c>
      <c r="K19" s="221">
        <f>J19-SUM(C28:C39)</f>
        <v>0</v>
      </c>
    </row>
    <row r="20" spans="2:11" ht="13.2">
      <c r="B20" s="29" t="str">
        <f t="shared" si="0"/>
        <v/>
      </c>
      <c r="C20" s="30" t="str">
        <f t="shared" si="1"/>
        <v/>
      </c>
      <c r="D20" s="30" t="str">
        <f t="shared" si="2"/>
        <v/>
      </c>
      <c r="E20" s="30" t="str">
        <f t="shared" si="3"/>
        <v/>
      </c>
      <c r="F20" s="30" t="str">
        <f t="shared" si="4"/>
        <v/>
      </c>
      <c r="G20" s="31" t="str">
        <f t="shared" si="5"/>
        <v/>
      </c>
      <c r="I20" s="223"/>
      <c r="J20" s="226"/>
    </row>
    <row r="21" spans="2:11" ht="13.2">
      <c r="B21" s="29" t="str">
        <f t="shared" si="0"/>
        <v/>
      </c>
      <c r="C21" s="30" t="str">
        <f t="shared" si="1"/>
        <v/>
      </c>
      <c r="D21" s="30" t="str">
        <f t="shared" si="2"/>
        <v/>
      </c>
      <c r="E21" s="30" t="str">
        <f t="shared" si="3"/>
        <v/>
      </c>
      <c r="F21" s="30" t="str">
        <f t="shared" si="4"/>
        <v/>
      </c>
      <c r="G21" s="31" t="str">
        <f t="shared" si="5"/>
        <v/>
      </c>
    </row>
    <row r="22" spans="2:11" ht="13.2">
      <c r="B22" s="29" t="str">
        <f t="shared" si="0"/>
        <v/>
      </c>
      <c r="C22" s="30" t="str">
        <f t="shared" si="1"/>
        <v/>
      </c>
      <c r="D22" s="30" t="str">
        <f t="shared" si="2"/>
        <v/>
      </c>
      <c r="E22" s="30" t="str">
        <f t="shared" si="3"/>
        <v/>
      </c>
      <c r="F22" s="30" t="str">
        <f t="shared" si="4"/>
        <v/>
      </c>
      <c r="G22" s="31" t="str">
        <f t="shared" si="5"/>
        <v/>
      </c>
      <c r="I22" s="217" t="s">
        <v>72</v>
      </c>
      <c r="J22" s="219"/>
    </row>
    <row r="23" spans="2:11" ht="13.2">
      <c r="B23" s="29" t="str">
        <f t="shared" si="0"/>
        <v/>
      </c>
      <c r="C23" s="30" t="str">
        <f t="shared" si="1"/>
        <v/>
      </c>
      <c r="D23" s="30" t="str">
        <f t="shared" si="2"/>
        <v/>
      </c>
      <c r="E23" s="30" t="str">
        <f t="shared" si="3"/>
        <v/>
      </c>
      <c r="F23" s="30" t="str">
        <f t="shared" si="4"/>
        <v/>
      </c>
      <c r="G23" s="31" t="str">
        <f t="shared" si="5"/>
        <v/>
      </c>
      <c r="I23" s="215" t="s">
        <v>169</v>
      </c>
      <c r="J23" s="219">
        <f>SUM(D40:D51)</f>
        <v>0</v>
      </c>
    </row>
    <row r="24" spans="2:11" ht="13.2">
      <c r="B24" s="29" t="str">
        <f t="shared" si="0"/>
        <v/>
      </c>
      <c r="C24" s="30" t="str">
        <f t="shared" si="1"/>
        <v/>
      </c>
      <c r="D24" s="30" t="str">
        <f t="shared" si="2"/>
        <v/>
      </c>
      <c r="E24" s="30" t="str">
        <f t="shared" si="3"/>
        <v/>
      </c>
      <c r="F24" s="30" t="str">
        <f t="shared" si="4"/>
        <v/>
      </c>
      <c r="G24" s="31" t="str">
        <f t="shared" si="5"/>
        <v/>
      </c>
      <c r="I24" s="216" t="s">
        <v>170</v>
      </c>
      <c r="J24" s="220">
        <f>SUM(E40:E51)</f>
        <v>0</v>
      </c>
    </row>
    <row r="25" spans="2:11" ht="13.2">
      <c r="B25" s="29" t="str">
        <f t="shared" si="0"/>
        <v/>
      </c>
      <c r="C25" s="30" t="str">
        <f t="shared" si="1"/>
        <v/>
      </c>
      <c r="D25" s="30" t="str">
        <f t="shared" si="2"/>
        <v/>
      </c>
      <c r="E25" s="30" t="str">
        <f t="shared" si="3"/>
        <v/>
      </c>
      <c r="F25" s="30" t="str">
        <f t="shared" si="4"/>
        <v/>
      </c>
      <c r="G25" s="31" t="str">
        <f t="shared" si="5"/>
        <v/>
      </c>
      <c r="I25" s="224" t="s">
        <v>171</v>
      </c>
      <c r="J25" s="225">
        <f>SUM(J23:J24)</f>
        <v>0</v>
      </c>
      <c r="K25" s="221">
        <f>J25-SUM(C40:C51)</f>
        <v>0</v>
      </c>
    </row>
    <row r="26" spans="2:11" ht="13.2">
      <c r="B26" s="29" t="str">
        <f t="shared" si="0"/>
        <v/>
      </c>
      <c r="C26" s="30" t="str">
        <f t="shared" si="1"/>
        <v/>
      </c>
      <c r="D26" s="30" t="str">
        <f t="shared" si="2"/>
        <v/>
      </c>
      <c r="E26" s="30" t="str">
        <f t="shared" si="3"/>
        <v/>
      </c>
      <c r="F26" s="30" t="str">
        <f t="shared" si="4"/>
        <v/>
      </c>
      <c r="G26" s="31" t="str">
        <f t="shared" si="5"/>
        <v/>
      </c>
      <c r="I26" s="223"/>
      <c r="J26" s="226"/>
    </row>
    <row r="27" spans="2:11" ht="13.2">
      <c r="B27" s="29" t="str">
        <f t="shared" si="0"/>
        <v/>
      </c>
      <c r="C27" s="30" t="str">
        <f t="shared" si="1"/>
        <v/>
      </c>
      <c r="D27" s="30" t="str">
        <f t="shared" si="2"/>
        <v/>
      </c>
      <c r="E27" s="30" t="str">
        <f t="shared" si="3"/>
        <v/>
      </c>
      <c r="F27" s="30" t="str">
        <f t="shared" si="4"/>
        <v/>
      </c>
      <c r="G27" s="31" t="str">
        <f t="shared" si="5"/>
        <v/>
      </c>
    </row>
    <row r="28" spans="2:11" ht="13.2">
      <c r="B28" s="29" t="str">
        <f t="shared" si="0"/>
        <v/>
      </c>
      <c r="C28" s="30" t="str">
        <f t="shared" si="1"/>
        <v/>
      </c>
      <c r="D28" s="30" t="str">
        <f t="shared" si="2"/>
        <v/>
      </c>
      <c r="E28" s="30" t="str">
        <f t="shared" si="3"/>
        <v/>
      </c>
      <c r="F28" s="30" t="str">
        <f t="shared" si="4"/>
        <v/>
      </c>
      <c r="G28" s="31" t="str">
        <f t="shared" si="5"/>
        <v/>
      </c>
    </row>
    <row r="29" spans="2:11" ht="13.2">
      <c r="B29" s="29" t="str">
        <f t="shared" si="0"/>
        <v/>
      </c>
      <c r="C29" s="30" t="str">
        <f t="shared" si="1"/>
        <v/>
      </c>
      <c r="D29" s="30" t="str">
        <f t="shared" si="2"/>
        <v/>
      </c>
      <c r="E29" s="30" t="str">
        <f t="shared" si="3"/>
        <v/>
      </c>
      <c r="F29" s="30" t="str">
        <f t="shared" si="4"/>
        <v/>
      </c>
      <c r="G29" s="31" t="str">
        <f t="shared" si="5"/>
        <v/>
      </c>
    </row>
    <row r="30" spans="2:11" ht="13.2">
      <c r="B30" s="29" t="str">
        <f t="shared" si="0"/>
        <v/>
      </c>
      <c r="C30" s="30" t="str">
        <f t="shared" si="1"/>
        <v/>
      </c>
      <c r="D30" s="30" t="str">
        <f t="shared" si="2"/>
        <v/>
      </c>
      <c r="E30" s="30" t="str">
        <f t="shared" si="3"/>
        <v/>
      </c>
      <c r="F30" s="30" t="str">
        <f t="shared" si="4"/>
        <v/>
      </c>
      <c r="G30" s="31" t="str">
        <f t="shared" si="5"/>
        <v/>
      </c>
    </row>
    <row r="31" spans="2:11" ht="13.2">
      <c r="B31" s="29" t="str">
        <f t="shared" si="0"/>
        <v/>
      </c>
      <c r="C31" s="30" t="str">
        <f t="shared" si="1"/>
        <v/>
      </c>
      <c r="D31" s="30" t="str">
        <f t="shared" si="2"/>
        <v/>
      </c>
      <c r="E31" s="30" t="str">
        <f t="shared" si="3"/>
        <v/>
      </c>
      <c r="F31" s="30" t="str">
        <f t="shared" si="4"/>
        <v/>
      </c>
      <c r="G31" s="31" t="str">
        <f t="shared" si="5"/>
        <v/>
      </c>
    </row>
    <row r="32" spans="2:11" ht="13.2">
      <c r="B32" s="29" t="str">
        <f t="shared" si="0"/>
        <v/>
      </c>
      <c r="C32" s="30" t="str">
        <f t="shared" si="1"/>
        <v/>
      </c>
      <c r="D32" s="30" t="str">
        <f t="shared" si="2"/>
        <v/>
      </c>
      <c r="E32" s="30" t="str">
        <f t="shared" si="3"/>
        <v/>
      </c>
      <c r="F32" s="30" t="str">
        <f t="shared" si="4"/>
        <v/>
      </c>
      <c r="G32" s="31" t="str">
        <f t="shared" si="5"/>
        <v/>
      </c>
    </row>
    <row r="33" spans="2:7" ht="13.2">
      <c r="B33" s="29" t="str">
        <f t="shared" si="0"/>
        <v/>
      </c>
      <c r="C33" s="30" t="str">
        <f t="shared" si="1"/>
        <v/>
      </c>
      <c r="D33" s="30" t="str">
        <f t="shared" si="2"/>
        <v/>
      </c>
      <c r="E33" s="30" t="str">
        <f t="shared" si="3"/>
        <v/>
      </c>
      <c r="F33" s="30" t="str">
        <f t="shared" si="4"/>
        <v/>
      </c>
      <c r="G33" s="31" t="str">
        <f t="shared" si="5"/>
        <v/>
      </c>
    </row>
    <row r="34" spans="2:7" ht="13.2">
      <c r="B34" s="29" t="str">
        <f t="shared" si="0"/>
        <v/>
      </c>
      <c r="C34" s="30" t="str">
        <f t="shared" si="1"/>
        <v/>
      </c>
      <c r="D34" s="30" t="str">
        <f t="shared" si="2"/>
        <v/>
      </c>
      <c r="E34" s="30" t="str">
        <f t="shared" si="3"/>
        <v/>
      </c>
      <c r="F34" s="30" t="str">
        <f t="shared" si="4"/>
        <v/>
      </c>
      <c r="G34" s="31" t="str">
        <f t="shared" si="5"/>
        <v/>
      </c>
    </row>
    <row r="35" spans="2:7" ht="13.2">
      <c r="B35" s="29" t="str">
        <f t="shared" si="0"/>
        <v/>
      </c>
      <c r="C35" s="30" t="str">
        <f t="shared" si="1"/>
        <v/>
      </c>
      <c r="D35" s="30" t="str">
        <f t="shared" si="2"/>
        <v/>
      </c>
      <c r="E35" s="30" t="str">
        <f t="shared" si="3"/>
        <v/>
      </c>
      <c r="F35" s="30" t="str">
        <f t="shared" si="4"/>
        <v/>
      </c>
      <c r="G35" s="31" t="str">
        <f t="shared" si="5"/>
        <v/>
      </c>
    </row>
    <row r="36" spans="2:7" ht="13.2">
      <c r="B36" s="29" t="str">
        <f t="shared" si="0"/>
        <v/>
      </c>
      <c r="C36" s="30" t="str">
        <f t="shared" si="1"/>
        <v/>
      </c>
      <c r="D36" s="30" t="str">
        <f t="shared" si="2"/>
        <v/>
      </c>
      <c r="E36" s="30" t="str">
        <f t="shared" si="3"/>
        <v/>
      </c>
      <c r="F36" s="30" t="str">
        <f t="shared" si="4"/>
        <v/>
      </c>
      <c r="G36" s="31" t="str">
        <f t="shared" si="5"/>
        <v/>
      </c>
    </row>
    <row r="37" spans="2:7" ht="13.2">
      <c r="B37" s="29" t="str">
        <f t="shared" si="0"/>
        <v/>
      </c>
      <c r="C37" s="30" t="str">
        <f t="shared" si="1"/>
        <v/>
      </c>
      <c r="D37" s="30" t="str">
        <f t="shared" si="2"/>
        <v/>
      </c>
      <c r="E37" s="30" t="str">
        <f t="shared" si="3"/>
        <v/>
      </c>
      <c r="F37" s="30" t="str">
        <f t="shared" si="4"/>
        <v/>
      </c>
      <c r="G37" s="31" t="str">
        <f t="shared" si="5"/>
        <v/>
      </c>
    </row>
    <row r="38" spans="2:7" ht="13.2">
      <c r="B38" s="29" t="str">
        <f t="shared" si="0"/>
        <v/>
      </c>
      <c r="C38" s="30" t="str">
        <f t="shared" si="1"/>
        <v/>
      </c>
      <c r="D38" s="30" t="str">
        <f t="shared" si="2"/>
        <v/>
      </c>
      <c r="E38" s="30" t="str">
        <f t="shared" si="3"/>
        <v/>
      </c>
      <c r="F38" s="30" t="str">
        <f t="shared" si="4"/>
        <v/>
      </c>
      <c r="G38" s="31" t="str">
        <f t="shared" si="5"/>
        <v/>
      </c>
    </row>
    <row r="39" spans="2:7" ht="13.2">
      <c r="B39" s="29" t="str">
        <f t="shared" si="0"/>
        <v/>
      </c>
      <c r="C39" s="30" t="str">
        <f t="shared" si="1"/>
        <v/>
      </c>
      <c r="D39" s="30" t="str">
        <f t="shared" si="2"/>
        <v/>
      </c>
      <c r="E39" s="30" t="str">
        <f t="shared" si="3"/>
        <v/>
      </c>
      <c r="F39" s="30" t="str">
        <f t="shared" si="4"/>
        <v/>
      </c>
      <c r="G39" s="31" t="str">
        <f t="shared" si="5"/>
        <v/>
      </c>
    </row>
    <row r="40" spans="2:7" ht="13.2">
      <c r="B40" s="29" t="str">
        <f t="shared" si="0"/>
        <v/>
      </c>
      <c r="C40" s="30" t="str">
        <f t="shared" si="1"/>
        <v/>
      </c>
      <c r="D40" s="30" t="str">
        <f t="shared" si="2"/>
        <v/>
      </c>
      <c r="E40" s="30" t="str">
        <f t="shared" si="3"/>
        <v/>
      </c>
      <c r="F40" s="30" t="str">
        <f t="shared" si="4"/>
        <v/>
      </c>
      <c r="G40" s="31" t="str">
        <f t="shared" si="5"/>
        <v/>
      </c>
    </row>
    <row r="41" spans="2:7" ht="13.2">
      <c r="B41" s="29" t="str">
        <f t="shared" si="0"/>
        <v/>
      </c>
      <c r="C41" s="30" t="str">
        <f t="shared" si="1"/>
        <v/>
      </c>
      <c r="D41" s="30" t="str">
        <f t="shared" si="2"/>
        <v/>
      </c>
      <c r="E41" s="30" t="str">
        <f t="shared" si="3"/>
        <v/>
      </c>
      <c r="F41" s="30" t="str">
        <f t="shared" si="4"/>
        <v/>
      </c>
      <c r="G41" s="31" t="str">
        <f t="shared" si="5"/>
        <v/>
      </c>
    </row>
    <row r="42" spans="2:7" ht="13.2">
      <c r="B42" s="29" t="str">
        <f t="shared" si="0"/>
        <v/>
      </c>
      <c r="C42" s="30" t="str">
        <f t="shared" si="1"/>
        <v/>
      </c>
      <c r="D42" s="30" t="str">
        <f t="shared" si="2"/>
        <v/>
      </c>
      <c r="E42" s="30" t="str">
        <f t="shared" si="3"/>
        <v/>
      </c>
      <c r="F42" s="30" t="str">
        <f t="shared" si="4"/>
        <v/>
      </c>
      <c r="G42" s="31" t="str">
        <f t="shared" si="5"/>
        <v/>
      </c>
    </row>
    <row r="43" spans="2:7" ht="13.2">
      <c r="B43" s="29" t="str">
        <f t="shared" si="0"/>
        <v/>
      </c>
      <c r="C43" s="30" t="str">
        <f t="shared" si="1"/>
        <v/>
      </c>
      <c r="D43" s="30" t="str">
        <f t="shared" si="2"/>
        <v/>
      </c>
      <c r="E43" s="30" t="str">
        <f t="shared" si="3"/>
        <v/>
      </c>
      <c r="F43" s="30" t="str">
        <f t="shared" si="4"/>
        <v/>
      </c>
      <c r="G43" s="31" t="str">
        <f t="shared" si="5"/>
        <v/>
      </c>
    </row>
    <row r="44" spans="2:7" ht="13.2">
      <c r="B44" s="29" t="str">
        <f t="shared" si="0"/>
        <v/>
      </c>
      <c r="C44" s="30" t="str">
        <f t="shared" si="1"/>
        <v/>
      </c>
      <c r="D44" s="30" t="str">
        <f t="shared" si="2"/>
        <v/>
      </c>
      <c r="E44" s="30" t="str">
        <f t="shared" si="3"/>
        <v/>
      </c>
      <c r="F44" s="30" t="str">
        <f t="shared" si="4"/>
        <v/>
      </c>
      <c r="G44" s="31" t="str">
        <f t="shared" si="5"/>
        <v/>
      </c>
    </row>
    <row r="45" spans="2:7" ht="13.2">
      <c r="B45" s="29" t="str">
        <f t="shared" si="0"/>
        <v/>
      </c>
      <c r="C45" s="30" t="str">
        <f t="shared" si="1"/>
        <v/>
      </c>
      <c r="D45" s="30" t="str">
        <f t="shared" si="2"/>
        <v/>
      </c>
      <c r="E45" s="30" t="str">
        <f t="shared" si="3"/>
        <v/>
      </c>
      <c r="F45" s="30" t="str">
        <f t="shared" si="4"/>
        <v/>
      </c>
      <c r="G45" s="31" t="str">
        <f t="shared" si="5"/>
        <v/>
      </c>
    </row>
    <row r="46" spans="2:7" ht="13.2">
      <c r="B46" s="29" t="str">
        <f t="shared" si="0"/>
        <v/>
      </c>
      <c r="C46" s="30" t="str">
        <f t="shared" si="1"/>
        <v/>
      </c>
      <c r="D46" s="30" t="str">
        <f t="shared" si="2"/>
        <v/>
      </c>
      <c r="E46" s="30" t="str">
        <f t="shared" si="3"/>
        <v/>
      </c>
      <c r="F46" s="30" t="str">
        <f t="shared" si="4"/>
        <v/>
      </c>
      <c r="G46" s="31" t="str">
        <f t="shared" si="5"/>
        <v/>
      </c>
    </row>
    <row r="47" spans="2:7" ht="13.2">
      <c r="B47" s="29" t="str">
        <f t="shared" si="0"/>
        <v/>
      </c>
      <c r="C47" s="30" t="str">
        <f t="shared" si="1"/>
        <v/>
      </c>
      <c r="D47" s="30" t="str">
        <f t="shared" si="2"/>
        <v/>
      </c>
      <c r="E47" s="30" t="str">
        <f t="shared" si="3"/>
        <v/>
      </c>
      <c r="F47" s="30" t="str">
        <f t="shared" si="4"/>
        <v/>
      </c>
      <c r="G47" s="31" t="str">
        <f t="shared" si="5"/>
        <v/>
      </c>
    </row>
    <row r="48" spans="2:7" ht="13.2">
      <c r="B48" s="29" t="str">
        <f t="shared" si="0"/>
        <v/>
      </c>
      <c r="C48" s="30" t="str">
        <f t="shared" si="1"/>
        <v/>
      </c>
      <c r="D48" s="30" t="str">
        <f t="shared" si="2"/>
        <v/>
      </c>
      <c r="E48" s="30" t="str">
        <f t="shared" si="3"/>
        <v/>
      </c>
      <c r="F48" s="30" t="str">
        <f t="shared" si="4"/>
        <v/>
      </c>
      <c r="G48" s="31" t="str">
        <f t="shared" si="5"/>
        <v/>
      </c>
    </row>
    <row r="49" spans="2:7" ht="13.2">
      <c r="B49" s="29" t="str">
        <f t="shared" si="0"/>
        <v/>
      </c>
      <c r="C49" s="30" t="str">
        <f t="shared" si="1"/>
        <v/>
      </c>
      <c r="D49" s="30" t="str">
        <f t="shared" si="2"/>
        <v/>
      </c>
      <c r="E49" s="30" t="str">
        <f t="shared" si="3"/>
        <v/>
      </c>
      <c r="F49" s="30" t="str">
        <f t="shared" si="4"/>
        <v/>
      </c>
      <c r="G49" s="31" t="str">
        <f t="shared" si="5"/>
        <v/>
      </c>
    </row>
    <row r="50" spans="2:7" ht="13.2">
      <c r="B50" s="29" t="str">
        <f t="shared" si="0"/>
        <v/>
      </c>
      <c r="C50" s="30" t="str">
        <f t="shared" si="1"/>
        <v/>
      </c>
      <c r="D50" s="30" t="str">
        <f t="shared" si="2"/>
        <v/>
      </c>
      <c r="E50" s="30" t="str">
        <f t="shared" si="3"/>
        <v/>
      </c>
      <c r="F50" s="30" t="str">
        <f t="shared" si="4"/>
        <v/>
      </c>
      <c r="G50" s="31" t="str">
        <f t="shared" si="5"/>
        <v/>
      </c>
    </row>
    <row r="51" spans="2:7" ht="13.2">
      <c r="B51" s="29" t="str">
        <f t="shared" si="0"/>
        <v/>
      </c>
      <c r="C51" s="30" t="str">
        <f t="shared" si="1"/>
        <v/>
      </c>
      <c r="D51" s="30" t="str">
        <f t="shared" si="2"/>
        <v/>
      </c>
      <c r="E51" s="30" t="str">
        <f t="shared" si="3"/>
        <v/>
      </c>
      <c r="F51" s="30" t="str">
        <f t="shared" si="4"/>
        <v/>
      </c>
      <c r="G51" s="31" t="str">
        <f t="shared" si="5"/>
        <v/>
      </c>
    </row>
    <row r="52" spans="2:7" ht="13.2">
      <c r="B52" s="29" t="str">
        <f t="shared" si="0"/>
        <v/>
      </c>
      <c r="C52" s="30" t="str">
        <f t="shared" si="1"/>
        <v/>
      </c>
      <c r="D52" s="30" t="str">
        <f t="shared" si="2"/>
        <v/>
      </c>
      <c r="E52" s="30" t="str">
        <f t="shared" si="3"/>
        <v/>
      </c>
      <c r="F52" s="30" t="str">
        <f t="shared" si="4"/>
        <v/>
      </c>
      <c r="G52" s="31" t="str">
        <f t="shared" si="5"/>
        <v/>
      </c>
    </row>
    <row r="53" spans="2:7" ht="13.2">
      <c r="B53" s="29" t="str">
        <f t="shared" si="0"/>
        <v/>
      </c>
      <c r="C53" s="30" t="str">
        <f t="shared" si="1"/>
        <v/>
      </c>
      <c r="D53" s="30" t="str">
        <f t="shared" si="2"/>
        <v/>
      </c>
      <c r="E53" s="30" t="str">
        <f t="shared" si="3"/>
        <v/>
      </c>
      <c r="F53" s="30" t="str">
        <f t="shared" si="4"/>
        <v/>
      </c>
      <c r="G53" s="31" t="str">
        <f t="shared" si="5"/>
        <v/>
      </c>
    </row>
    <row r="54" spans="2:7" ht="13.2">
      <c r="B54" s="29" t="str">
        <f t="shared" si="0"/>
        <v/>
      </c>
      <c r="C54" s="30" t="str">
        <f t="shared" si="1"/>
        <v/>
      </c>
      <c r="D54" s="30" t="str">
        <f t="shared" si="2"/>
        <v/>
      </c>
      <c r="E54" s="30" t="str">
        <f t="shared" si="3"/>
        <v/>
      </c>
      <c r="F54" s="30" t="str">
        <f t="shared" si="4"/>
        <v/>
      </c>
      <c r="G54" s="31" t="str">
        <f t="shared" si="5"/>
        <v/>
      </c>
    </row>
    <row r="55" spans="2:7" ht="13.2">
      <c r="B55" s="29" t="str">
        <f t="shared" si="0"/>
        <v/>
      </c>
      <c r="C55" s="30" t="str">
        <f t="shared" si="1"/>
        <v/>
      </c>
      <c r="D55" s="30" t="str">
        <f t="shared" si="2"/>
        <v/>
      </c>
      <c r="E55" s="30" t="str">
        <f t="shared" si="3"/>
        <v/>
      </c>
      <c r="F55" s="30" t="str">
        <f t="shared" si="4"/>
        <v/>
      </c>
      <c r="G55" s="31" t="str">
        <f t="shared" si="5"/>
        <v/>
      </c>
    </row>
    <row r="56" spans="2:7" ht="13.2">
      <c r="B56" s="29" t="str">
        <f t="shared" si="0"/>
        <v/>
      </c>
      <c r="C56" s="30" t="str">
        <f t="shared" si="1"/>
        <v/>
      </c>
      <c r="D56" s="30" t="str">
        <f t="shared" si="2"/>
        <v/>
      </c>
      <c r="E56" s="30" t="str">
        <f t="shared" si="3"/>
        <v/>
      </c>
      <c r="F56" s="30" t="str">
        <f t="shared" si="4"/>
        <v/>
      </c>
      <c r="G56" s="31" t="str">
        <f t="shared" si="5"/>
        <v/>
      </c>
    </row>
    <row r="57" spans="2:7" ht="13.2">
      <c r="B57" s="29" t="str">
        <f t="shared" si="0"/>
        <v/>
      </c>
      <c r="C57" s="30" t="str">
        <f t="shared" si="1"/>
        <v/>
      </c>
      <c r="D57" s="30" t="str">
        <f t="shared" si="2"/>
        <v/>
      </c>
      <c r="E57" s="30" t="str">
        <f t="shared" si="3"/>
        <v/>
      </c>
      <c r="F57" s="30" t="str">
        <f t="shared" si="4"/>
        <v/>
      </c>
      <c r="G57" s="31" t="str">
        <f t="shared" si="5"/>
        <v/>
      </c>
    </row>
    <row r="58" spans="2:7" ht="13.2">
      <c r="B58" s="29" t="str">
        <f t="shared" si="0"/>
        <v/>
      </c>
      <c r="C58" s="30" t="str">
        <f t="shared" si="1"/>
        <v/>
      </c>
      <c r="D58" s="30" t="str">
        <f t="shared" si="2"/>
        <v/>
      </c>
      <c r="E58" s="30" t="str">
        <f t="shared" si="3"/>
        <v/>
      </c>
      <c r="F58" s="30" t="str">
        <f t="shared" si="4"/>
        <v/>
      </c>
      <c r="G58" s="31" t="str">
        <f t="shared" si="5"/>
        <v/>
      </c>
    </row>
    <row r="59" spans="2:7" ht="13.2">
      <c r="B59" s="29" t="str">
        <f t="shared" si="0"/>
        <v/>
      </c>
      <c r="C59" s="30" t="str">
        <f t="shared" si="1"/>
        <v/>
      </c>
      <c r="D59" s="30" t="str">
        <f t="shared" si="2"/>
        <v/>
      </c>
      <c r="E59" s="30" t="str">
        <f t="shared" si="3"/>
        <v/>
      </c>
      <c r="F59" s="30" t="str">
        <f t="shared" si="4"/>
        <v/>
      </c>
      <c r="G59" s="31" t="str">
        <f t="shared" si="5"/>
        <v/>
      </c>
    </row>
    <row r="60" spans="2:7" ht="13.2">
      <c r="B60" s="29" t="str">
        <f t="shared" si="0"/>
        <v/>
      </c>
      <c r="C60" s="30" t="str">
        <f t="shared" si="1"/>
        <v/>
      </c>
      <c r="D60" s="30" t="str">
        <f t="shared" si="2"/>
        <v/>
      </c>
      <c r="E60" s="30" t="str">
        <f t="shared" si="3"/>
        <v/>
      </c>
      <c r="F60" s="30" t="str">
        <f t="shared" si="4"/>
        <v/>
      </c>
      <c r="G60" s="31" t="str">
        <f t="shared" si="5"/>
        <v/>
      </c>
    </row>
    <row r="61" spans="2:7" ht="13.2">
      <c r="B61" s="29" t="str">
        <f t="shared" si="0"/>
        <v/>
      </c>
      <c r="C61" s="30" t="str">
        <f t="shared" si="1"/>
        <v/>
      </c>
      <c r="D61" s="30" t="str">
        <f t="shared" si="2"/>
        <v/>
      </c>
      <c r="E61" s="30" t="str">
        <f t="shared" si="3"/>
        <v/>
      </c>
      <c r="F61" s="30" t="str">
        <f t="shared" si="4"/>
        <v/>
      </c>
      <c r="G61" s="31" t="str">
        <f t="shared" si="5"/>
        <v/>
      </c>
    </row>
    <row r="62" spans="2:7" ht="13.2">
      <c r="B62" s="29" t="str">
        <f t="shared" si="0"/>
        <v/>
      </c>
      <c r="C62" s="30" t="str">
        <f t="shared" si="1"/>
        <v/>
      </c>
      <c r="D62" s="30" t="str">
        <f t="shared" si="2"/>
        <v/>
      </c>
      <c r="E62" s="30" t="str">
        <f t="shared" si="3"/>
        <v/>
      </c>
      <c r="F62" s="30" t="str">
        <f t="shared" si="4"/>
        <v/>
      </c>
      <c r="G62" s="31" t="str">
        <f t="shared" si="5"/>
        <v/>
      </c>
    </row>
    <row r="63" spans="2:7" ht="13.2">
      <c r="B63" s="29" t="str">
        <f t="shared" si="0"/>
        <v/>
      </c>
      <c r="C63" s="30" t="str">
        <f t="shared" si="1"/>
        <v/>
      </c>
      <c r="D63" s="30" t="str">
        <f t="shared" si="2"/>
        <v/>
      </c>
      <c r="E63" s="30" t="str">
        <f t="shared" si="3"/>
        <v/>
      </c>
      <c r="F63" s="30" t="str">
        <f t="shared" si="4"/>
        <v/>
      </c>
      <c r="G63" s="31" t="str">
        <f t="shared" si="5"/>
        <v/>
      </c>
    </row>
    <row r="64" spans="2:7" ht="13.2">
      <c r="B64" s="29" t="str">
        <f t="shared" si="0"/>
        <v/>
      </c>
      <c r="C64" s="30" t="str">
        <f t="shared" si="1"/>
        <v/>
      </c>
      <c r="D64" s="30" t="str">
        <f t="shared" si="2"/>
        <v/>
      </c>
      <c r="E64" s="30" t="str">
        <f t="shared" si="3"/>
        <v/>
      </c>
      <c r="F64" s="30" t="str">
        <f t="shared" si="4"/>
        <v/>
      </c>
      <c r="G64" s="31" t="str">
        <f t="shared" si="5"/>
        <v/>
      </c>
    </row>
    <row r="65" spans="2:7" ht="13.2">
      <c r="B65" s="29" t="str">
        <f t="shared" si="0"/>
        <v/>
      </c>
      <c r="C65" s="30" t="str">
        <f t="shared" si="1"/>
        <v/>
      </c>
      <c r="D65" s="30" t="str">
        <f t="shared" si="2"/>
        <v/>
      </c>
      <c r="E65" s="30" t="str">
        <f t="shared" si="3"/>
        <v/>
      </c>
      <c r="F65" s="30" t="str">
        <f t="shared" si="4"/>
        <v/>
      </c>
      <c r="G65" s="31" t="str">
        <f t="shared" si="5"/>
        <v/>
      </c>
    </row>
    <row r="66" spans="2:7" ht="13.2">
      <c r="B66" s="29" t="str">
        <f t="shared" si="0"/>
        <v/>
      </c>
      <c r="C66" s="30" t="str">
        <f t="shared" si="1"/>
        <v/>
      </c>
      <c r="D66" s="30" t="str">
        <f t="shared" si="2"/>
        <v/>
      </c>
      <c r="E66" s="30" t="str">
        <f t="shared" si="3"/>
        <v/>
      </c>
      <c r="F66" s="30" t="str">
        <f t="shared" si="4"/>
        <v/>
      </c>
      <c r="G66" s="31" t="str">
        <f t="shared" si="5"/>
        <v/>
      </c>
    </row>
    <row r="67" spans="2:7" ht="13.2">
      <c r="B67" s="29" t="str">
        <f t="shared" si="0"/>
        <v/>
      </c>
      <c r="C67" s="30" t="str">
        <f t="shared" si="1"/>
        <v/>
      </c>
      <c r="D67" s="30" t="str">
        <f t="shared" si="2"/>
        <v/>
      </c>
      <c r="E67" s="30" t="str">
        <f t="shared" si="3"/>
        <v/>
      </c>
      <c r="F67" s="30" t="str">
        <f t="shared" si="4"/>
        <v/>
      </c>
      <c r="G67" s="31" t="str">
        <f t="shared" si="5"/>
        <v/>
      </c>
    </row>
    <row r="68" spans="2:7" ht="13.2">
      <c r="B68" s="29" t="str">
        <f t="shared" si="0"/>
        <v/>
      </c>
      <c r="C68" s="30" t="str">
        <f t="shared" si="1"/>
        <v/>
      </c>
      <c r="D68" s="30" t="str">
        <f t="shared" si="2"/>
        <v/>
      </c>
      <c r="E68" s="30" t="str">
        <f t="shared" si="3"/>
        <v/>
      </c>
      <c r="F68" s="30" t="str">
        <f t="shared" si="4"/>
        <v/>
      </c>
      <c r="G68" s="31" t="str">
        <f t="shared" si="5"/>
        <v/>
      </c>
    </row>
    <row r="69" spans="2:7" ht="13.2">
      <c r="B69" s="29" t="str">
        <f t="shared" si="0"/>
        <v/>
      </c>
      <c r="C69" s="30" t="str">
        <f t="shared" si="1"/>
        <v/>
      </c>
      <c r="D69" s="30" t="str">
        <f t="shared" si="2"/>
        <v/>
      </c>
      <c r="E69" s="30" t="str">
        <f t="shared" si="3"/>
        <v/>
      </c>
      <c r="F69" s="30" t="str">
        <f t="shared" si="4"/>
        <v/>
      </c>
      <c r="G69" s="31" t="str">
        <f t="shared" si="5"/>
        <v/>
      </c>
    </row>
    <row r="70" spans="2:7" ht="13.2">
      <c r="B70" s="29" t="str">
        <f t="shared" si="0"/>
        <v/>
      </c>
      <c r="C70" s="30" t="str">
        <f t="shared" si="1"/>
        <v/>
      </c>
      <c r="D70" s="30" t="str">
        <f t="shared" si="2"/>
        <v/>
      </c>
      <c r="E70" s="30" t="str">
        <f t="shared" si="3"/>
        <v/>
      </c>
      <c r="F70" s="30" t="str">
        <f t="shared" si="4"/>
        <v/>
      </c>
      <c r="G70" s="31" t="str">
        <f t="shared" si="5"/>
        <v/>
      </c>
    </row>
    <row r="71" spans="2:7" ht="13.2">
      <c r="B71" s="29" t="str">
        <f t="shared" si="0"/>
        <v/>
      </c>
      <c r="C71" s="30" t="str">
        <f t="shared" si="1"/>
        <v/>
      </c>
      <c r="D71" s="30" t="str">
        <f t="shared" si="2"/>
        <v/>
      </c>
      <c r="E71" s="30" t="str">
        <f t="shared" si="3"/>
        <v/>
      </c>
      <c r="F71" s="30" t="str">
        <f t="shared" si="4"/>
        <v/>
      </c>
      <c r="G71" s="31" t="str">
        <f t="shared" si="5"/>
        <v/>
      </c>
    </row>
    <row r="72" spans="2:7" ht="13.2">
      <c r="B72" s="29" t="str">
        <f t="shared" si="0"/>
        <v/>
      </c>
      <c r="C72" s="30" t="str">
        <f t="shared" si="1"/>
        <v/>
      </c>
      <c r="D72" s="30" t="str">
        <f t="shared" si="2"/>
        <v/>
      </c>
      <c r="E72" s="30" t="str">
        <f t="shared" si="3"/>
        <v/>
      </c>
      <c r="F72" s="30" t="str">
        <f t="shared" si="4"/>
        <v/>
      </c>
      <c r="G72" s="31" t="str">
        <f t="shared" si="5"/>
        <v/>
      </c>
    </row>
    <row r="73" spans="2:7" ht="13.2">
      <c r="B73" s="29" t="str">
        <f t="shared" si="0"/>
        <v/>
      </c>
      <c r="C73" s="30" t="str">
        <f t="shared" si="1"/>
        <v/>
      </c>
      <c r="D73" s="30" t="str">
        <f t="shared" si="2"/>
        <v/>
      </c>
      <c r="E73" s="30" t="str">
        <f t="shared" si="3"/>
        <v/>
      </c>
      <c r="F73" s="30" t="str">
        <f t="shared" si="4"/>
        <v/>
      </c>
      <c r="G73" s="31" t="str">
        <f t="shared" si="5"/>
        <v/>
      </c>
    </row>
    <row r="74" spans="2:7" ht="13.2">
      <c r="B74" s="29" t="str">
        <f t="shared" si="0"/>
        <v/>
      </c>
      <c r="C74" s="30" t="str">
        <f t="shared" si="1"/>
        <v/>
      </c>
      <c r="D74" s="30" t="str">
        <f t="shared" si="2"/>
        <v/>
      </c>
      <c r="E74" s="30" t="str">
        <f t="shared" si="3"/>
        <v/>
      </c>
      <c r="F74" s="30" t="str">
        <f t="shared" si="4"/>
        <v/>
      </c>
      <c r="G74" s="31" t="str">
        <f t="shared" si="5"/>
        <v/>
      </c>
    </row>
    <row r="75" spans="2:7" ht="13.2">
      <c r="B75" s="29" t="str">
        <f t="shared" si="0"/>
        <v/>
      </c>
      <c r="C75" s="30" t="str">
        <f t="shared" si="1"/>
        <v/>
      </c>
      <c r="D75" s="30" t="str">
        <f t="shared" si="2"/>
        <v/>
      </c>
      <c r="E75" s="30" t="str">
        <f t="shared" si="3"/>
        <v/>
      </c>
      <c r="F75" s="30" t="str">
        <f t="shared" si="4"/>
        <v/>
      </c>
      <c r="G75" s="31" t="str">
        <f t="shared" si="5"/>
        <v/>
      </c>
    </row>
    <row r="76" spans="2:7" ht="13.2">
      <c r="B76" s="29" t="str">
        <f t="shared" si="0"/>
        <v/>
      </c>
      <c r="C76" s="30" t="str">
        <f t="shared" si="1"/>
        <v/>
      </c>
      <c r="D76" s="30" t="str">
        <f t="shared" si="2"/>
        <v/>
      </c>
      <c r="E76" s="30" t="str">
        <f t="shared" si="3"/>
        <v/>
      </c>
      <c r="F76" s="30" t="str">
        <f t="shared" si="4"/>
        <v/>
      </c>
      <c r="G76" s="31" t="str">
        <f t="shared" si="5"/>
        <v/>
      </c>
    </row>
    <row r="77" spans="2:7" ht="13.2">
      <c r="B77" s="29" t="str">
        <f t="shared" si="0"/>
        <v/>
      </c>
      <c r="C77" s="30" t="str">
        <f t="shared" si="1"/>
        <v/>
      </c>
      <c r="D77" s="30" t="str">
        <f t="shared" si="2"/>
        <v/>
      </c>
      <c r="E77" s="30" t="str">
        <f t="shared" si="3"/>
        <v/>
      </c>
      <c r="F77" s="30" t="str">
        <f t="shared" si="4"/>
        <v/>
      </c>
      <c r="G77" s="31" t="str">
        <f t="shared" si="5"/>
        <v/>
      </c>
    </row>
    <row r="78" spans="2:7" ht="13.2">
      <c r="B78" s="29" t="str">
        <f t="shared" si="0"/>
        <v/>
      </c>
      <c r="C78" s="30" t="str">
        <f t="shared" si="1"/>
        <v/>
      </c>
      <c r="D78" s="30" t="str">
        <f t="shared" si="2"/>
        <v/>
      </c>
      <c r="E78" s="30" t="str">
        <f t="shared" si="3"/>
        <v/>
      </c>
      <c r="F78" s="30" t="str">
        <f t="shared" si="4"/>
        <v/>
      </c>
      <c r="G78" s="31" t="str">
        <f t="shared" si="5"/>
        <v/>
      </c>
    </row>
    <row r="79" spans="2:7" ht="13.2">
      <c r="B79" s="29" t="str">
        <f t="shared" si="0"/>
        <v/>
      </c>
      <c r="C79" s="30" t="str">
        <f t="shared" si="1"/>
        <v/>
      </c>
      <c r="D79" s="30" t="str">
        <f t="shared" si="2"/>
        <v/>
      </c>
      <c r="E79" s="30" t="str">
        <f t="shared" si="3"/>
        <v/>
      </c>
      <c r="F79" s="30" t="str">
        <f t="shared" si="4"/>
        <v/>
      </c>
      <c r="G79" s="31" t="str">
        <f t="shared" si="5"/>
        <v/>
      </c>
    </row>
    <row r="80" spans="2:7" ht="13.2">
      <c r="B80" s="29" t="str">
        <f t="shared" ref="B80:B143" si="6">IF(((ROW()-nSkip)&lt;=$G$9),(ROW()-nSkip), "")</f>
        <v/>
      </c>
      <c r="C80" s="30" t="str">
        <f t="shared" si="1"/>
        <v/>
      </c>
      <c r="D80" s="30" t="str">
        <f t="shared" si="2"/>
        <v/>
      </c>
      <c r="E80" s="30" t="str">
        <f t="shared" si="3"/>
        <v/>
      </c>
      <c r="F80" s="30" t="str">
        <f t="shared" si="4"/>
        <v/>
      </c>
      <c r="G80" s="31" t="str">
        <f t="shared" si="5"/>
        <v/>
      </c>
    </row>
    <row r="81" spans="2:7" ht="13.2">
      <c r="B81" s="29" t="str">
        <f t="shared" si="6"/>
        <v/>
      </c>
      <c r="C81" s="30" t="str">
        <f t="shared" ref="C81:C144" si="7">IF((B81&lt;=$G$9),-PMT(($G$5/$G$8),$G$9,$G$4),"")</f>
        <v/>
      </c>
      <c r="D81" s="30" t="str">
        <f t="shared" ref="D81:D144" si="8">IF(((ROW()-nSkip)&lt;=$G$9),-PPMT(($G$5/$G$8),B81,$G$9,$G$4),"")</f>
        <v/>
      </c>
      <c r="E81" s="30" t="str">
        <f t="shared" ref="E81:E144" si="9">IF(((ROW()-nSkip)&lt;=$G$9),-IPMT(($G$5/$G$8),B81,$G$9,$G$4),"")</f>
        <v/>
      </c>
      <c r="F81" s="30" t="str">
        <f t="shared" ref="F81:F144" si="10">IF(((ROW()-nSkip)&lt;=$G$9),(E81+F80),"")</f>
        <v/>
      </c>
      <c r="G81" s="31" t="str">
        <f t="shared" ref="G81:G144" si="11">IF(((ROW()-nSkip)&lt;=$G$9),(G80-D81),"")</f>
        <v/>
      </c>
    </row>
    <row r="82" spans="2:7" ht="13.2">
      <c r="B82" s="29" t="str">
        <f t="shared" si="6"/>
        <v/>
      </c>
      <c r="C82" s="30" t="str">
        <f t="shared" si="7"/>
        <v/>
      </c>
      <c r="D82" s="30" t="str">
        <f t="shared" si="8"/>
        <v/>
      </c>
      <c r="E82" s="30" t="str">
        <f t="shared" si="9"/>
        <v/>
      </c>
      <c r="F82" s="30" t="str">
        <f t="shared" si="10"/>
        <v/>
      </c>
      <c r="G82" s="31" t="str">
        <f t="shared" si="11"/>
        <v/>
      </c>
    </row>
    <row r="83" spans="2:7" ht="13.2">
      <c r="B83" s="29" t="str">
        <f t="shared" si="6"/>
        <v/>
      </c>
      <c r="C83" s="30" t="str">
        <f t="shared" si="7"/>
        <v/>
      </c>
      <c r="D83" s="30" t="str">
        <f t="shared" si="8"/>
        <v/>
      </c>
      <c r="E83" s="30" t="str">
        <f t="shared" si="9"/>
        <v/>
      </c>
      <c r="F83" s="30" t="str">
        <f t="shared" si="10"/>
        <v/>
      </c>
      <c r="G83" s="31" t="str">
        <f t="shared" si="11"/>
        <v/>
      </c>
    </row>
    <row r="84" spans="2:7" ht="13.2">
      <c r="B84" s="29" t="str">
        <f t="shared" si="6"/>
        <v/>
      </c>
      <c r="C84" s="30" t="str">
        <f t="shared" si="7"/>
        <v/>
      </c>
      <c r="D84" s="30" t="str">
        <f t="shared" si="8"/>
        <v/>
      </c>
      <c r="E84" s="30" t="str">
        <f t="shared" si="9"/>
        <v/>
      </c>
      <c r="F84" s="30" t="str">
        <f t="shared" si="10"/>
        <v/>
      </c>
      <c r="G84" s="31" t="str">
        <f t="shared" si="11"/>
        <v/>
      </c>
    </row>
    <row r="85" spans="2:7" ht="13.2">
      <c r="B85" s="29" t="str">
        <f t="shared" si="6"/>
        <v/>
      </c>
      <c r="C85" s="30" t="str">
        <f t="shared" si="7"/>
        <v/>
      </c>
      <c r="D85" s="30" t="str">
        <f t="shared" si="8"/>
        <v/>
      </c>
      <c r="E85" s="30" t="str">
        <f t="shared" si="9"/>
        <v/>
      </c>
      <c r="F85" s="30" t="str">
        <f t="shared" si="10"/>
        <v/>
      </c>
      <c r="G85" s="31" t="str">
        <f t="shared" si="11"/>
        <v/>
      </c>
    </row>
    <row r="86" spans="2:7" ht="13.2">
      <c r="B86" s="29" t="str">
        <f t="shared" si="6"/>
        <v/>
      </c>
      <c r="C86" s="30" t="str">
        <f t="shared" si="7"/>
        <v/>
      </c>
      <c r="D86" s="30" t="str">
        <f t="shared" si="8"/>
        <v/>
      </c>
      <c r="E86" s="30" t="str">
        <f t="shared" si="9"/>
        <v/>
      </c>
      <c r="F86" s="30" t="str">
        <f t="shared" si="10"/>
        <v/>
      </c>
      <c r="G86" s="31" t="str">
        <f t="shared" si="11"/>
        <v/>
      </c>
    </row>
    <row r="87" spans="2:7" ht="13.2">
      <c r="B87" s="29" t="str">
        <f t="shared" si="6"/>
        <v/>
      </c>
      <c r="C87" s="30" t="str">
        <f t="shared" si="7"/>
        <v/>
      </c>
      <c r="D87" s="30" t="str">
        <f t="shared" si="8"/>
        <v/>
      </c>
      <c r="E87" s="30" t="str">
        <f t="shared" si="9"/>
        <v/>
      </c>
      <c r="F87" s="30" t="str">
        <f t="shared" si="10"/>
        <v/>
      </c>
      <c r="G87" s="31" t="str">
        <f t="shared" si="11"/>
        <v/>
      </c>
    </row>
    <row r="88" spans="2:7" ht="13.2">
      <c r="B88" s="29" t="str">
        <f t="shared" si="6"/>
        <v/>
      </c>
      <c r="C88" s="30" t="str">
        <f t="shared" si="7"/>
        <v/>
      </c>
      <c r="D88" s="30" t="str">
        <f t="shared" si="8"/>
        <v/>
      </c>
      <c r="E88" s="30" t="str">
        <f t="shared" si="9"/>
        <v/>
      </c>
      <c r="F88" s="30" t="str">
        <f t="shared" si="10"/>
        <v/>
      </c>
      <c r="G88" s="31" t="str">
        <f t="shared" si="11"/>
        <v/>
      </c>
    </row>
    <row r="89" spans="2:7" ht="13.2">
      <c r="B89" s="29" t="str">
        <f t="shared" si="6"/>
        <v/>
      </c>
      <c r="C89" s="30" t="str">
        <f t="shared" si="7"/>
        <v/>
      </c>
      <c r="D89" s="30" t="str">
        <f t="shared" si="8"/>
        <v/>
      </c>
      <c r="E89" s="30" t="str">
        <f t="shared" si="9"/>
        <v/>
      </c>
      <c r="F89" s="30" t="str">
        <f t="shared" si="10"/>
        <v/>
      </c>
      <c r="G89" s="31" t="str">
        <f t="shared" si="11"/>
        <v/>
      </c>
    </row>
    <row r="90" spans="2:7" ht="13.2">
      <c r="B90" s="29" t="str">
        <f t="shared" si="6"/>
        <v/>
      </c>
      <c r="C90" s="30" t="str">
        <f t="shared" si="7"/>
        <v/>
      </c>
      <c r="D90" s="30" t="str">
        <f t="shared" si="8"/>
        <v/>
      </c>
      <c r="E90" s="30" t="str">
        <f t="shared" si="9"/>
        <v/>
      </c>
      <c r="F90" s="30" t="str">
        <f t="shared" si="10"/>
        <v/>
      </c>
      <c r="G90" s="31" t="str">
        <f t="shared" si="11"/>
        <v/>
      </c>
    </row>
    <row r="91" spans="2:7" ht="13.2">
      <c r="B91" s="29" t="str">
        <f t="shared" si="6"/>
        <v/>
      </c>
      <c r="C91" s="30" t="str">
        <f t="shared" si="7"/>
        <v/>
      </c>
      <c r="D91" s="30" t="str">
        <f t="shared" si="8"/>
        <v/>
      </c>
      <c r="E91" s="30" t="str">
        <f t="shared" si="9"/>
        <v/>
      </c>
      <c r="F91" s="30" t="str">
        <f t="shared" si="10"/>
        <v/>
      </c>
      <c r="G91" s="31" t="str">
        <f t="shared" si="11"/>
        <v/>
      </c>
    </row>
    <row r="92" spans="2:7" ht="13.2">
      <c r="B92" s="29" t="str">
        <f t="shared" si="6"/>
        <v/>
      </c>
      <c r="C92" s="30" t="str">
        <f t="shared" si="7"/>
        <v/>
      </c>
      <c r="D92" s="30" t="str">
        <f t="shared" si="8"/>
        <v/>
      </c>
      <c r="E92" s="30" t="str">
        <f t="shared" si="9"/>
        <v/>
      </c>
      <c r="F92" s="30" t="str">
        <f t="shared" si="10"/>
        <v/>
      </c>
      <c r="G92" s="31" t="str">
        <f t="shared" si="11"/>
        <v/>
      </c>
    </row>
    <row r="93" spans="2:7" ht="13.2">
      <c r="B93" s="29" t="str">
        <f t="shared" si="6"/>
        <v/>
      </c>
      <c r="C93" s="30" t="str">
        <f t="shared" si="7"/>
        <v/>
      </c>
      <c r="D93" s="30" t="str">
        <f t="shared" si="8"/>
        <v/>
      </c>
      <c r="E93" s="30" t="str">
        <f t="shared" si="9"/>
        <v/>
      </c>
      <c r="F93" s="30" t="str">
        <f t="shared" si="10"/>
        <v/>
      </c>
      <c r="G93" s="31" t="str">
        <f t="shared" si="11"/>
        <v/>
      </c>
    </row>
    <row r="94" spans="2:7" ht="13.2">
      <c r="B94" s="29" t="str">
        <f t="shared" si="6"/>
        <v/>
      </c>
      <c r="C94" s="30" t="str">
        <f t="shared" si="7"/>
        <v/>
      </c>
      <c r="D94" s="30" t="str">
        <f t="shared" si="8"/>
        <v/>
      </c>
      <c r="E94" s="30" t="str">
        <f t="shared" si="9"/>
        <v/>
      </c>
      <c r="F94" s="30" t="str">
        <f t="shared" si="10"/>
        <v/>
      </c>
      <c r="G94" s="31" t="str">
        <f t="shared" si="11"/>
        <v/>
      </c>
    </row>
    <row r="95" spans="2:7" ht="13.2">
      <c r="B95" s="29" t="str">
        <f t="shared" si="6"/>
        <v/>
      </c>
      <c r="C95" s="30" t="str">
        <f t="shared" si="7"/>
        <v/>
      </c>
      <c r="D95" s="30" t="str">
        <f t="shared" si="8"/>
        <v/>
      </c>
      <c r="E95" s="30" t="str">
        <f t="shared" si="9"/>
        <v/>
      </c>
      <c r="F95" s="30" t="str">
        <f t="shared" si="10"/>
        <v/>
      </c>
      <c r="G95" s="31" t="str">
        <f t="shared" si="11"/>
        <v/>
      </c>
    </row>
    <row r="96" spans="2:7" ht="13.2">
      <c r="B96" s="29" t="str">
        <f t="shared" si="6"/>
        <v/>
      </c>
      <c r="C96" s="30" t="str">
        <f t="shared" si="7"/>
        <v/>
      </c>
      <c r="D96" s="30" t="str">
        <f t="shared" si="8"/>
        <v/>
      </c>
      <c r="E96" s="30" t="str">
        <f t="shared" si="9"/>
        <v/>
      </c>
      <c r="F96" s="30" t="str">
        <f t="shared" si="10"/>
        <v/>
      </c>
      <c r="G96" s="31" t="str">
        <f t="shared" si="11"/>
        <v/>
      </c>
    </row>
    <row r="97" spans="2:7" ht="13.2">
      <c r="B97" s="29" t="str">
        <f t="shared" si="6"/>
        <v/>
      </c>
      <c r="C97" s="30" t="str">
        <f t="shared" si="7"/>
        <v/>
      </c>
      <c r="D97" s="30" t="str">
        <f t="shared" si="8"/>
        <v/>
      </c>
      <c r="E97" s="30" t="str">
        <f t="shared" si="9"/>
        <v/>
      </c>
      <c r="F97" s="30" t="str">
        <f t="shared" si="10"/>
        <v/>
      </c>
      <c r="G97" s="31" t="str">
        <f t="shared" si="11"/>
        <v/>
      </c>
    </row>
    <row r="98" spans="2:7" ht="13.2">
      <c r="B98" s="29" t="str">
        <f t="shared" si="6"/>
        <v/>
      </c>
      <c r="C98" s="30" t="str">
        <f t="shared" si="7"/>
        <v/>
      </c>
      <c r="D98" s="30" t="str">
        <f t="shared" si="8"/>
        <v/>
      </c>
      <c r="E98" s="30" t="str">
        <f t="shared" si="9"/>
        <v/>
      </c>
      <c r="F98" s="30" t="str">
        <f t="shared" si="10"/>
        <v/>
      </c>
      <c r="G98" s="31" t="str">
        <f t="shared" si="11"/>
        <v/>
      </c>
    </row>
    <row r="99" spans="2:7" ht="13.2">
      <c r="B99" s="29" t="str">
        <f t="shared" si="6"/>
        <v/>
      </c>
      <c r="C99" s="30" t="str">
        <f t="shared" si="7"/>
        <v/>
      </c>
      <c r="D99" s="30" t="str">
        <f t="shared" si="8"/>
        <v/>
      </c>
      <c r="E99" s="30" t="str">
        <f t="shared" si="9"/>
        <v/>
      </c>
      <c r="F99" s="30" t="str">
        <f t="shared" si="10"/>
        <v/>
      </c>
      <c r="G99" s="31" t="str">
        <f t="shared" si="11"/>
        <v/>
      </c>
    </row>
    <row r="100" spans="2:7" ht="13.2">
      <c r="B100" s="29" t="str">
        <f t="shared" si="6"/>
        <v/>
      </c>
      <c r="C100" s="30" t="str">
        <f t="shared" si="7"/>
        <v/>
      </c>
      <c r="D100" s="30" t="str">
        <f t="shared" si="8"/>
        <v/>
      </c>
      <c r="E100" s="30" t="str">
        <f t="shared" si="9"/>
        <v/>
      </c>
      <c r="F100" s="30" t="str">
        <f t="shared" si="10"/>
        <v/>
      </c>
      <c r="G100" s="31" t="str">
        <f t="shared" si="11"/>
        <v/>
      </c>
    </row>
    <row r="101" spans="2:7" ht="13.2">
      <c r="B101" s="29" t="str">
        <f t="shared" si="6"/>
        <v/>
      </c>
      <c r="C101" s="30" t="str">
        <f t="shared" si="7"/>
        <v/>
      </c>
      <c r="D101" s="30" t="str">
        <f t="shared" si="8"/>
        <v/>
      </c>
      <c r="E101" s="30" t="str">
        <f t="shared" si="9"/>
        <v/>
      </c>
      <c r="F101" s="30" t="str">
        <f t="shared" si="10"/>
        <v/>
      </c>
      <c r="G101" s="31" t="str">
        <f t="shared" si="11"/>
        <v/>
      </c>
    </row>
    <row r="102" spans="2:7" ht="13.2">
      <c r="B102" s="29" t="str">
        <f t="shared" si="6"/>
        <v/>
      </c>
      <c r="C102" s="30" t="str">
        <f t="shared" si="7"/>
        <v/>
      </c>
      <c r="D102" s="30" t="str">
        <f t="shared" si="8"/>
        <v/>
      </c>
      <c r="E102" s="30" t="str">
        <f t="shared" si="9"/>
        <v/>
      </c>
      <c r="F102" s="30" t="str">
        <f t="shared" si="10"/>
        <v/>
      </c>
      <c r="G102" s="31" t="str">
        <f t="shared" si="11"/>
        <v/>
      </c>
    </row>
    <row r="103" spans="2:7" ht="13.2">
      <c r="B103" s="29" t="str">
        <f t="shared" si="6"/>
        <v/>
      </c>
      <c r="C103" s="30" t="str">
        <f t="shared" si="7"/>
        <v/>
      </c>
      <c r="D103" s="30" t="str">
        <f t="shared" si="8"/>
        <v/>
      </c>
      <c r="E103" s="30" t="str">
        <f t="shared" si="9"/>
        <v/>
      </c>
      <c r="F103" s="30" t="str">
        <f t="shared" si="10"/>
        <v/>
      </c>
      <c r="G103" s="31" t="str">
        <f t="shared" si="11"/>
        <v/>
      </c>
    </row>
    <row r="104" spans="2:7" ht="13.2">
      <c r="B104" s="29" t="str">
        <f t="shared" si="6"/>
        <v/>
      </c>
      <c r="C104" s="30" t="str">
        <f t="shared" si="7"/>
        <v/>
      </c>
      <c r="D104" s="30" t="str">
        <f t="shared" si="8"/>
        <v/>
      </c>
      <c r="E104" s="30" t="str">
        <f t="shared" si="9"/>
        <v/>
      </c>
      <c r="F104" s="30" t="str">
        <f t="shared" si="10"/>
        <v/>
      </c>
      <c r="G104" s="31" t="str">
        <f t="shared" si="11"/>
        <v/>
      </c>
    </row>
    <row r="105" spans="2:7" ht="13.2">
      <c r="B105" s="29" t="str">
        <f t="shared" si="6"/>
        <v/>
      </c>
      <c r="C105" s="30" t="str">
        <f t="shared" si="7"/>
        <v/>
      </c>
      <c r="D105" s="30" t="str">
        <f t="shared" si="8"/>
        <v/>
      </c>
      <c r="E105" s="30" t="str">
        <f t="shared" si="9"/>
        <v/>
      </c>
      <c r="F105" s="30" t="str">
        <f t="shared" si="10"/>
        <v/>
      </c>
      <c r="G105" s="31" t="str">
        <f t="shared" si="11"/>
        <v/>
      </c>
    </row>
    <row r="106" spans="2:7" ht="13.2">
      <c r="B106" s="29" t="str">
        <f t="shared" si="6"/>
        <v/>
      </c>
      <c r="C106" s="30" t="str">
        <f t="shared" si="7"/>
        <v/>
      </c>
      <c r="D106" s="30" t="str">
        <f t="shared" si="8"/>
        <v/>
      </c>
      <c r="E106" s="30" t="str">
        <f t="shared" si="9"/>
        <v/>
      </c>
      <c r="F106" s="30" t="str">
        <f t="shared" si="10"/>
        <v/>
      </c>
      <c r="G106" s="31" t="str">
        <f t="shared" si="11"/>
        <v/>
      </c>
    </row>
    <row r="107" spans="2:7" ht="13.2">
      <c r="B107" s="29" t="str">
        <f t="shared" si="6"/>
        <v/>
      </c>
      <c r="C107" s="30" t="str">
        <f t="shared" si="7"/>
        <v/>
      </c>
      <c r="D107" s="30" t="str">
        <f t="shared" si="8"/>
        <v/>
      </c>
      <c r="E107" s="30" t="str">
        <f t="shared" si="9"/>
        <v/>
      </c>
      <c r="F107" s="30" t="str">
        <f t="shared" si="10"/>
        <v/>
      </c>
      <c r="G107" s="31" t="str">
        <f t="shared" si="11"/>
        <v/>
      </c>
    </row>
    <row r="108" spans="2:7" ht="13.2">
      <c r="B108" s="29" t="str">
        <f t="shared" si="6"/>
        <v/>
      </c>
      <c r="C108" s="30" t="str">
        <f t="shared" si="7"/>
        <v/>
      </c>
      <c r="D108" s="30" t="str">
        <f t="shared" si="8"/>
        <v/>
      </c>
      <c r="E108" s="30" t="str">
        <f t="shared" si="9"/>
        <v/>
      </c>
      <c r="F108" s="30" t="str">
        <f t="shared" si="10"/>
        <v/>
      </c>
      <c r="G108" s="31" t="str">
        <f t="shared" si="11"/>
        <v/>
      </c>
    </row>
    <row r="109" spans="2:7" ht="13.2">
      <c r="B109" s="29" t="str">
        <f t="shared" si="6"/>
        <v/>
      </c>
      <c r="C109" s="30" t="str">
        <f t="shared" si="7"/>
        <v/>
      </c>
      <c r="D109" s="30" t="str">
        <f t="shared" si="8"/>
        <v/>
      </c>
      <c r="E109" s="30" t="str">
        <f t="shared" si="9"/>
        <v/>
      </c>
      <c r="F109" s="30" t="str">
        <f t="shared" si="10"/>
        <v/>
      </c>
      <c r="G109" s="31" t="str">
        <f t="shared" si="11"/>
        <v/>
      </c>
    </row>
    <row r="110" spans="2:7" ht="13.2">
      <c r="B110" s="29" t="str">
        <f t="shared" si="6"/>
        <v/>
      </c>
      <c r="C110" s="30" t="str">
        <f t="shared" si="7"/>
        <v/>
      </c>
      <c r="D110" s="30" t="str">
        <f t="shared" si="8"/>
        <v/>
      </c>
      <c r="E110" s="30" t="str">
        <f t="shared" si="9"/>
        <v/>
      </c>
      <c r="F110" s="30" t="str">
        <f t="shared" si="10"/>
        <v/>
      </c>
      <c r="G110" s="31" t="str">
        <f t="shared" si="11"/>
        <v/>
      </c>
    </row>
    <row r="111" spans="2:7" ht="13.2">
      <c r="B111" s="29" t="str">
        <f t="shared" si="6"/>
        <v/>
      </c>
      <c r="C111" s="30" t="str">
        <f t="shared" si="7"/>
        <v/>
      </c>
      <c r="D111" s="30" t="str">
        <f t="shared" si="8"/>
        <v/>
      </c>
      <c r="E111" s="30" t="str">
        <f t="shared" si="9"/>
        <v/>
      </c>
      <c r="F111" s="30" t="str">
        <f t="shared" si="10"/>
        <v/>
      </c>
      <c r="G111" s="31" t="str">
        <f t="shared" si="11"/>
        <v/>
      </c>
    </row>
    <row r="112" spans="2:7" ht="13.2">
      <c r="B112" s="29" t="str">
        <f t="shared" si="6"/>
        <v/>
      </c>
      <c r="C112" s="30" t="str">
        <f t="shared" si="7"/>
        <v/>
      </c>
      <c r="D112" s="30" t="str">
        <f t="shared" si="8"/>
        <v/>
      </c>
      <c r="E112" s="30" t="str">
        <f t="shared" si="9"/>
        <v/>
      </c>
      <c r="F112" s="30" t="str">
        <f t="shared" si="10"/>
        <v/>
      </c>
      <c r="G112" s="31" t="str">
        <f t="shared" si="11"/>
        <v/>
      </c>
    </row>
    <row r="113" spans="2:7" ht="13.2">
      <c r="B113" s="29" t="str">
        <f t="shared" si="6"/>
        <v/>
      </c>
      <c r="C113" s="30" t="str">
        <f t="shared" si="7"/>
        <v/>
      </c>
      <c r="D113" s="30" t="str">
        <f t="shared" si="8"/>
        <v/>
      </c>
      <c r="E113" s="30" t="str">
        <f t="shared" si="9"/>
        <v/>
      </c>
      <c r="F113" s="30" t="str">
        <f t="shared" si="10"/>
        <v/>
      </c>
      <c r="G113" s="31" t="str">
        <f t="shared" si="11"/>
        <v/>
      </c>
    </row>
    <row r="114" spans="2:7" ht="13.2">
      <c r="B114" s="29" t="str">
        <f t="shared" si="6"/>
        <v/>
      </c>
      <c r="C114" s="30" t="str">
        <f t="shared" si="7"/>
        <v/>
      </c>
      <c r="D114" s="30" t="str">
        <f t="shared" si="8"/>
        <v/>
      </c>
      <c r="E114" s="30" t="str">
        <f t="shared" si="9"/>
        <v/>
      </c>
      <c r="F114" s="30" t="str">
        <f t="shared" si="10"/>
        <v/>
      </c>
      <c r="G114" s="31" t="str">
        <f t="shared" si="11"/>
        <v/>
      </c>
    </row>
    <row r="115" spans="2:7" ht="13.2">
      <c r="B115" s="29" t="str">
        <f t="shared" si="6"/>
        <v/>
      </c>
      <c r="C115" s="30" t="str">
        <f t="shared" si="7"/>
        <v/>
      </c>
      <c r="D115" s="30" t="str">
        <f t="shared" si="8"/>
        <v/>
      </c>
      <c r="E115" s="30" t="str">
        <f t="shared" si="9"/>
        <v/>
      </c>
      <c r="F115" s="30" t="str">
        <f t="shared" si="10"/>
        <v/>
      </c>
      <c r="G115" s="31" t="str">
        <f t="shared" si="11"/>
        <v/>
      </c>
    </row>
    <row r="116" spans="2:7" ht="13.2">
      <c r="B116" s="29" t="str">
        <f t="shared" si="6"/>
        <v/>
      </c>
      <c r="C116" s="30" t="str">
        <f t="shared" si="7"/>
        <v/>
      </c>
      <c r="D116" s="30" t="str">
        <f t="shared" si="8"/>
        <v/>
      </c>
      <c r="E116" s="30" t="str">
        <f t="shared" si="9"/>
        <v/>
      </c>
      <c r="F116" s="30" t="str">
        <f t="shared" si="10"/>
        <v/>
      </c>
      <c r="G116" s="31" t="str">
        <f t="shared" si="11"/>
        <v/>
      </c>
    </row>
    <row r="117" spans="2:7" ht="13.2">
      <c r="B117" s="29" t="str">
        <f t="shared" si="6"/>
        <v/>
      </c>
      <c r="C117" s="30" t="str">
        <f t="shared" si="7"/>
        <v/>
      </c>
      <c r="D117" s="30" t="str">
        <f t="shared" si="8"/>
        <v/>
      </c>
      <c r="E117" s="30" t="str">
        <f t="shared" si="9"/>
        <v/>
      </c>
      <c r="F117" s="30" t="str">
        <f t="shared" si="10"/>
        <v/>
      </c>
      <c r="G117" s="31" t="str">
        <f t="shared" si="11"/>
        <v/>
      </c>
    </row>
    <row r="118" spans="2:7" ht="13.2">
      <c r="B118" s="29" t="str">
        <f t="shared" si="6"/>
        <v/>
      </c>
      <c r="C118" s="30" t="str">
        <f t="shared" si="7"/>
        <v/>
      </c>
      <c r="D118" s="30" t="str">
        <f t="shared" si="8"/>
        <v/>
      </c>
      <c r="E118" s="30" t="str">
        <f t="shared" si="9"/>
        <v/>
      </c>
      <c r="F118" s="30" t="str">
        <f t="shared" si="10"/>
        <v/>
      </c>
      <c r="G118" s="31" t="str">
        <f t="shared" si="11"/>
        <v/>
      </c>
    </row>
    <row r="119" spans="2:7" ht="13.2">
      <c r="B119" s="29" t="str">
        <f t="shared" si="6"/>
        <v/>
      </c>
      <c r="C119" s="30" t="str">
        <f t="shared" si="7"/>
        <v/>
      </c>
      <c r="D119" s="30" t="str">
        <f t="shared" si="8"/>
        <v/>
      </c>
      <c r="E119" s="30" t="str">
        <f t="shared" si="9"/>
        <v/>
      </c>
      <c r="F119" s="30" t="str">
        <f t="shared" si="10"/>
        <v/>
      </c>
      <c r="G119" s="31" t="str">
        <f t="shared" si="11"/>
        <v/>
      </c>
    </row>
    <row r="120" spans="2:7" ht="13.2">
      <c r="B120" s="29" t="str">
        <f t="shared" si="6"/>
        <v/>
      </c>
      <c r="C120" s="30" t="str">
        <f t="shared" si="7"/>
        <v/>
      </c>
      <c r="D120" s="30" t="str">
        <f t="shared" si="8"/>
        <v/>
      </c>
      <c r="E120" s="30" t="str">
        <f t="shared" si="9"/>
        <v/>
      </c>
      <c r="F120" s="30" t="str">
        <f t="shared" si="10"/>
        <v/>
      </c>
      <c r="G120" s="31" t="str">
        <f t="shared" si="11"/>
        <v/>
      </c>
    </row>
    <row r="121" spans="2:7" ht="13.2">
      <c r="B121" s="29" t="str">
        <f t="shared" si="6"/>
        <v/>
      </c>
      <c r="C121" s="30" t="str">
        <f t="shared" si="7"/>
        <v/>
      </c>
      <c r="D121" s="30" t="str">
        <f t="shared" si="8"/>
        <v/>
      </c>
      <c r="E121" s="30" t="str">
        <f t="shared" si="9"/>
        <v/>
      </c>
      <c r="F121" s="30" t="str">
        <f t="shared" si="10"/>
        <v/>
      </c>
      <c r="G121" s="31" t="str">
        <f t="shared" si="11"/>
        <v/>
      </c>
    </row>
    <row r="122" spans="2:7" ht="13.2">
      <c r="B122" s="29" t="str">
        <f t="shared" si="6"/>
        <v/>
      </c>
      <c r="C122" s="30" t="str">
        <f t="shared" si="7"/>
        <v/>
      </c>
      <c r="D122" s="30" t="str">
        <f t="shared" si="8"/>
        <v/>
      </c>
      <c r="E122" s="30" t="str">
        <f t="shared" si="9"/>
        <v/>
      </c>
      <c r="F122" s="30" t="str">
        <f t="shared" si="10"/>
        <v/>
      </c>
      <c r="G122" s="31" t="str">
        <f t="shared" si="11"/>
        <v/>
      </c>
    </row>
    <row r="123" spans="2:7" ht="13.2">
      <c r="B123" s="29" t="str">
        <f t="shared" si="6"/>
        <v/>
      </c>
      <c r="C123" s="30" t="str">
        <f t="shared" si="7"/>
        <v/>
      </c>
      <c r="D123" s="30" t="str">
        <f t="shared" si="8"/>
        <v/>
      </c>
      <c r="E123" s="30" t="str">
        <f t="shared" si="9"/>
        <v/>
      </c>
      <c r="F123" s="30" t="str">
        <f t="shared" si="10"/>
        <v/>
      </c>
      <c r="G123" s="31" t="str">
        <f t="shared" si="11"/>
        <v/>
      </c>
    </row>
    <row r="124" spans="2:7" ht="13.2">
      <c r="B124" s="29" t="str">
        <f t="shared" si="6"/>
        <v/>
      </c>
      <c r="C124" s="30" t="str">
        <f t="shared" si="7"/>
        <v/>
      </c>
      <c r="D124" s="30" t="str">
        <f t="shared" si="8"/>
        <v/>
      </c>
      <c r="E124" s="30" t="str">
        <f t="shared" si="9"/>
        <v/>
      </c>
      <c r="F124" s="30" t="str">
        <f t="shared" si="10"/>
        <v/>
      </c>
      <c r="G124" s="31" t="str">
        <f t="shared" si="11"/>
        <v/>
      </c>
    </row>
    <row r="125" spans="2:7" ht="13.2">
      <c r="B125" s="29" t="str">
        <f t="shared" si="6"/>
        <v/>
      </c>
      <c r="C125" s="30" t="str">
        <f t="shared" si="7"/>
        <v/>
      </c>
      <c r="D125" s="30" t="str">
        <f t="shared" si="8"/>
        <v/>
      </c>
      <c r="E125" s="30" t="str">
        <f t="shared" si="9"/>
        <v/>
      </c>
      <c r="F125" s="30" t="str">
        <f t="shared" si="10"/>
        <v/>
      </c>
      <c r="G125" s="31" t="str">
        <f t="shared" si="11"/>
        <v/>
      </c>
    </row>
    <row r="126" spans="2:7" ht="13.2">
      <c r="B126" s="29" t="str">
        <f t="shared" si="6"/>
        <v/>
      </c>
      <c r="C126" s="30" t="str">
        <f t="shared" si="7"/>
        <v/>
      </c>
      <c r="D126" s="30" t="str">
        <f t="shared" si="8"/>
        <v/>
      </c>
      <c r="E126" s="30" t="str">
        <f t="shared" si="9"/>
        <v/>
      </c>
      <c r="F126" s="30" t="str">
        <f t="shared" si="10"/>
        <v/>
      </c>
      <c r="G126" s="31" t="str">
        <f t="shared" si="11"/>
        <v/>
      </c>
    </row>
    <row r="127" spans="2:7" ht="13.2">
      <c r="B127" s="29" t="str">
        <f t="shared" si="6"/>
        <v/>
      </c>
      <c r="C127" s="30" t="str">
        <f t="shared" si="7"/>
        <v/>
      </c>
      <c r="D127" s="30" t="str">
        <f t="shared" si="8"/>
        <v/>
      </c>
      <c r="E127" s="30" t="str">
        <f t="shared" si="9"/>
        <v/>
      </c>
      <c r="F127" s="30" t="str">
        <f t="shared" si="10"/>
        <v/>
      </c>
      <c r="G127" s="31" t="str">
        <f t="shared" si="11"/>
        <v/>
      </c>
    </row>
    <row r="128" spans="2:7" ht="13.2">
      <c r="B128" s="29" t="str">
        <f t="shared" si="6"/>
        <v/>
      </c>
      <c r="C128" s="30" t="str">
        <f t="shared" si="7"/>
        <v/>
      </c>
      <c r="D128" s="30" t="str">
        <f t="shared" si="8"/>
        <v/>
      </c>
      <c r="E128" s="30" t="str">
        <f t="shared" si="9"/>
        <v/>
      </c>
      <c r="F128" s="30" t="str">
        <f t="shared" si="10"/>
        <v/>
      </c>
      <c r="G128" s="31" t="str">
        <f t="shared" si="11"/>
        <v/>
      </c>
    </row>
    <row r="129" spans="2:7" ht="13.2">
      <c r="B129" s="29" t="str">
        <f t="shared" si="6"/>
        <v/>
      </c>
      <c r="C129" s="30" t="str">
        <f t="shared" si="7"/>
        <v/>
      </c>
      <c r="D129" s="30" t="str">
        <f t="shared" si="8"/>
        <v/>
      </c>
      <c r="E129" s="30" t="str">
        <f t="shared" si="9"/>
        <v/>
      </c>
      <c r="F129" s="30" t="str">
        <f t="shared" si="10"/>
        <v/>
      </c>
      <c r="G129" s="31" t="str">
        <f t="shared" si="11"/>
        <v/>
      </c>
    </row>
    <row r="130" spans="2:7" ht="13.2">
      <c r="B130" s="29" t="str">
        <f t="shared" si="6"/>
        <v/>
      </c>
      <c r="C130" s="30" t="str">
        <f t="shared" si="7"/>
        <v/>
      </c>
      <c r="D130" s="30" t="str">
        <f t="shared" si="8"/>
        <v/>
      </c>
      <c r="E130" s="30" t="str">
        <f t="shared" si="9"/>
        <v/>
      </c>
      <c r="F130" s="30" t="str">
        <f t="shared" si="10"/>
        <v/>
      </c>
      <c r="G130" s="31" t="str">
        <f t="shared" si="11"/>
        <v/>
      </c>
    </row>
    <row r="131" spans="2:7" ht="13.2">
      <c r="B131" s="29" t="str">
        <f t="shared" si="6"/>
        <v/>
      </c>
      <c r="C131" s="30" t="str">
        <f t="shared" si="7"/>
        <v/>
      </c>
      <c r="D131" s="30" t="str">
        <f t="shared" si="8"/>
        <v/>
      </c>
      <c r="E131" s="30" t="str">
        <f t="shared" si="9"/>
        <v/>
      </c>
      <c r="F131" s="30" t="str">
        <f t="shared" si="10"/>
        <v/>
      </c>
      <c r="G131" s="31" t="str">
        <f t="shared" si="11"/>
        <v/>
      </c>
    </row>
    <row r="132" spans="2:7" ht="13.2">
      <c r="B132" s="29" t="str">
        <f t="shared" si="6"/>
        <v/>
      </c>
      <c r="C132" s="30" t="str">
        <f t="shared" si="7"/>
        <v/>
      </c>
      <c r="D132" s="30" t="str">
        <f t="shared" si="8"/>
        <v/>
      </c>
      <c r="E132" s="30" t="str">
        <f t="shared" si="9"/>
        <v/>
      </c>
      <c r="F132" s="30" t="str">
        <f t="shared" si="10"/>
        <v/>
      </c>
      <c r="G132" s="31" t="str">
        <f t="shared" si="11"/>
        <v/>
      </c>
    </row>
    <row r="133" spans="2:7" ht="13.2">
      <c r="B133" s="29" t="str">
        <f t="shared" si="6"/>
        <v/>
      </c>
      <c r="C133" s="30" t="str">
        <f t="shared" si="7"/>
        <v/>
      </c>
      <c r="D133" s="30" t="str">
        <f t="shared" si="8"/>
        <v/>
      </c>
      <c r="E133" s="30" t="str">
        <f t="shared" si="9"/>
        <v/>
      </c>
      <c r="F133" s="30" t="str">
        <f t="shared" si="10"/>
        <v/>
      </c>
      <c r="G133" s="31" t="str">
        <f t="shared" si="11"/>
        <v/>
      </c>
    </row>
    <row r="134" spans="2:7" ht="13.2">
      <c r="B134" s="29" t="str">
        <f t="shared" si="6"/>
        <v/>
      </c>
      <c r="C134" s="30" t="str">
        <f t="shared" si="7"/>
        <v/>
      </c>
      <c r="D134" s="30" t="str">
        <f t="shared" si="8"/>
        <v/>
      </c>
      <c r="E134" s="30" t="str">
        <f t="shared" si="9"/>
        <v/>
      </c>
      <c r="F134" s="30" t="str">
        <f t="shared" si="10"/>
        <v/>
      </c>
      <c r="G134" s="31" t="str">
        <f t="shared" si="11"/>
        <v/>
      </c>
    </row>
    <row r="135" spans="2:7" ht="13.2">
      <c r="B135" s="29" t="str">
        <f t="shared" si="6"/>
        <v/>
      </c>
      <c r="C135" s="30" t="str">
        <f t="shared" si="7"/>
        <v/>
      </c>
      <c r="D135" s="30" t="str">
        <f t="shared" si="8"/>
        <v/>
      </c>
      <c r="E135" s="30" t="str">
        <f t="shared" si="9"/>
        <v/>
      </c>
      <c r="F135" s="30" t="str">
        <f t="shared" si="10"/>
        <v/>
      </c>
      <c r="G135" s="31" t="str">
        <f t="shared" si="11"/>
        <v/>
      </c>
    </row>
    <row r="136" spans="2:7" ht="13.2">
      <c r="B136" s="29" t="str">
        <f t="shared" si="6"/>
        <v/>
      </c>
      <c r="C136" s="30" t="str">
        <f t="shared" si="7"/>
        <v/>
      </c>
      <c r="D136" s="30" t="str">
        <f t="shared" si="8"/>
        <v/>
      </c>
      <c r="E136" s="30" t="str">
        <f t="shared" si="9"/>
        <v/>
      </c>
      <c r="F136" s="30" t="str">
        <f t="shared" si="10"/>
        <v/>
      </c>
      <c r="G136" s="31" t="str">
        <f t="shared" si="11"/>
        <v/>
      </c>
    </row>
    <row r="137" spans="2:7" ht="13.2">
      <c r="B137" s="29" t="str">
        <f t="shared" si="6"/>
        <v/>
      </c>
      <c r="C137" s="30" t="str">
        <f t="shared" si="7"/>
        <v/>
      </c>
      <c r="D137" s="30" t="str">
        <f t="shared" si="8"/>
        <v/>
      </c>
      <c r="E137" s="30" t="str">
        <f t="shared" si="9"/>
        <v/>
      </c>
      <c r="F137" s="30" t="str">
        <f t="shared" si="10"/>
        <v/>
      </c>
      <c r="G137" s="31" t="str">
        <f t="shared" si="11"/>
        <v/>
      </c>
    </row>
    <row r="138" spans="2:7" ht="13.2">
      <c r="B138" s="29" t="str">
        <f t="shared" si="6"/>
        <v/>
      </c>
      <c r="C138" s="30" t="str">
        <f t="shared" si="7"/>
        <v/>
      </c>
      <c r="D138" s="30" t="str">
        <f t="shared" si="8"/>
        <v/>
      </c>
      <c r="E138" s="30" t="str">
        <f t="shared" si="9"/>
        <v/>
      </c>
      <c r="F138" s="30" t="str">
        <f t="shared" si="10"/>
        <v/>
      </c>
      <c r="G138" s="31" t="str">
        <f t="shared" si="11"/>
        <v/>
      </c>
    </row>
    <row r="139" spans="2:7" ht="13.2">
      <c r="B139" s="29" t="str">
        <f t="shared" si="6"/>
        <v/>
      </c>
      <c r="C139" s="30" t="str">
        <f t="shared" si="7"/>
        <v/>
      </c>
      <c r="D139" s="30" t="str">
        <f t="shared" si="8"/>
        <v/>
      </c>
      <c r="E139" s="30" t="str">
        <f t="shared" si="9"/>
        <v/>
      </c>
      <c r="F139" s="30" t="str">
        <f t="shared" si="10"/>
        <v/>
      </c>
      <c r="G139" s="31" t="str">
        <f t="shared" si="11"/>
        <v/>
      </c>
    </row>
    <row r="140" spans="2:7" ht="13.2">
      <c r="B140" s="29" t="str">
        <f t="shared" si="6"/>
        <v/>
      </c>
      <c r="C140" s="30" t="str">
        <f t="shared" si="7"/>
        <v/>
      </c>
      <c r="D140" s="30" t="str">
        <f t="shared" si="8"/>
        <v/>
      </c>
      <c r="E140" s="30" t="str">
        <f t="shared" si="9"/>
        <v/>
      </c>
      <c r="F140" s="30" t="str">
        <f t="shared" si="10"/>
        <v/>
      </c>
      <c r="G140" s="31" t="str">
        <f t="shared" si="11"/>
        <v/>
      </c>
    </row>
    <row r="141" spans="2:7" ht="13.2">
      <c r="B141" s="29" t="str">
        <f t="shared" si="6"/>
        <v/>
      </c>
      <c r="C141" s="30" t="str">
        <f t="shared" si="7"/>
        <v/>
      </c>
      <c r="D141" s="30" t="str">
        <f t="shared" si="8"/>
        <v/>
      </c>
      <c r="E141" s="30" t="str">
        <f t="shared" si="9"/>
        <v/>
      </c>
      <c r="F141" s="30" t="str">
        <f t="shared" si="10"/>
        <v/>
      </c>
      <c r="G141" s="31" t="str">
        <f t="shared" si="11"/>
        <v/>
      </c>
    </row>
    <row r="142" spans="2:7" ht="13.2">
      <c r="B142" s="29" t="str">
        <f t="shared" si="6"/>
        <v/>
      </c>
      <c r="C142" s="30" t="str">
        <f t="shared" si="7"/>
        <v/>
      </c>
      <c r="D142" s="30" t="str">
        <f t="shared" si="8"/>
        <v/>
      </c>
      <c r="E142" s="30" t="str">
        <f t="shared" si="9"/>
        <v/>
      </c>
      <c r="F142" s="30" t="str">
        <f t="shared" si="10"/>
        <v/>
      </c>
      <c r="G142" s="31" t="str">
        <f t="shared" si="11"/>
        <v/>
      </c>
    </row>
    <row r="143" spans="2:7" ht="13.2">
      <c r="B143" s="29" t="str">
        <f t="shared" si="6"/>
        <v/>
      </c>
      <c r="C143" s="30" t="str">
        <f t="shared" si="7"/>
        <v/>
      </c>
      <c r="D143" s="30" t="str">
        <f t="shared" si="8"/>
        <v/>
      </c>
      <c r="E143" s="30" t="str">
        <f t="shared" si="9"/>
        <v/>
      </c>
      <c r="F143" s="30" t="str">
        <f t="shared" si="10"/>
        <v/>
      </c>
      <c r="G143" s="31" t="str">
        <f t="shared" si="11"/>
        <v/>
      </c>
    </row>
    <row r="144" spans="2:7" ht="13.2">
      <c r="B144" s="29" t="str">
        <f t="shared" ref="B144:B207" si="12">IF(((ROW()-nSkip)&lt;=$G$9),(ROW()-nSkip), "")</f>
        <v/>
      </c>
      <c r="C144" s="30" t="str">
        <f t="shared" si="7"/>
        <v/>
      </c>
      <c r="D144" s="30" t="str">
        <f t="shared" si="8"/>
        <v/>
      </c>
      <c r="E144" s="30" t="str">
        <f t="shared" si="9"/>
        <v/>
      </c>
      <c r="F144" s="30" t="str">
        <f t="shared" si="10"/>
        <v/>
      </c>
      <c r="G144" s="31" t="str">
        <f t="shared" si="11"/>
        <v/>
      </c>
    </row>
    <row r="145" spans="2:7" ht="13.2">
      <c r="B145" s="29" t="str">
        <f t="shared" si="12"/>
        <v/>
      </c>
      <c r="C145" s="30" t="str">
        <f t="shared" ref="C145:C208" si="13">IF((B145&lt;=$G$9),-PMT(($G$5/$G$8),$G$9,$G$4),"")</f>
        <v/>
      </c>
      <c r="D145" s="30" t="str">
        <f t="shared" ref="D145:D208" si="14">IF(((ROW()-nSkip)&lt;=$G$9),-PPMT(($G$5/$G$8),B145,$G$9,$G$4),"")</f>
        <v/>
      </c>
      <c r="E145" s="30" t="str">
        <f t="shared" ref="E145:E208" si="15">IF(((ROW()-nSkip)&lt;=$G$9),-IPMT(($G$5/$G$8),B145,$G$9,$G$4),"")</f>
        <v/>
      </c>
      <c r="F145" s="30" t="str">
        <f t="shared" ref="F145:F208" si="16">IF(((ROW()-nSkip)&lt;=$G$9),(E145+F144),"")</f>
        <v/>
      </c>
      <c r="G145" s="31" t="str">
        <f t="shared" ref="G145:G208" si="17">IF(((ROW()-nSkip)&lt;=$G$9),(G144-D145),"")</f>
        <v/>
      </c>
    </row>
    <row r="146" spans="2:7" ht="13.2">
      <c r="B146" s="29" t="str">
        <f t="shared" si="12"/>
        <v/>
      </c>
      <c r="C146" s="30" t="str">
        <f t="shared" si="13"/>
        <v/>
      </c>
      <c r="D146" s="30" t="str">
        <f t="shared" si="14"/>
        <v/>
      </c>
      <c r="E146" s="30" t="str">
        <f t="shared" si="15"/>
        <v/>
      </c>
      <c r="F146" s="30" t="str">
        <f t="shared" si="16"/>
        <v/>
      </c>
      <c r="G146" s="31" t="str">
        <f t="shared" si="17"/>
        <v/>
      </c>
    </row>
    <row r="147" spans="2:7" ht="13.2">
      <c r="B147" s="29" t="str">
        <f t="shared" si="12"/>
        <v/>
      </c>
      <c r="C147" s="30" t="str">
        <f t="shared" si="13"/>
        <v/>
      </c>
      <c r="D147" s="30" t="str">
        <f t="shared" si="14"/>
        <v/>
      </c>
      <c r="E147" s="30" t="str">
        <f t="shared" si="15"/>
        <v/>
      </c>
      <c r="F147" s="30" t="str">
        <f t="shared" si="16"/>
        <v/>
      </c>
      <c r="G147" s="31" t="str">
        <f t="shared" si="17"/>
        <v/>
      </c>
    </row>
    <row r="148" spans="2:7" ht="13.2">
      <c r="B148" s="29" t="str">
        <f t="shared" si="12"/>
        <v/>
      </c>
      <c r="C148" s="30" t="str">
        <f t="shared" si="13"/>
        <v/>
      </c>
      <c r="D148" s="30" t="str">
        <f t="shared" si="14"/>
        <v/>
      </c>
      <c r="E148" s="30" t="str">
        <f t="shared" si="15"/>
        <v/>
      </c>
      <c r="F148" s="30" t="str">
        <f t="shared" si="16"/>
        <v/>
      </c>
      <c r="G148" s="31" t="str">
        <f t="shared" si="17"/>
        <v/>
      </c>
    </row>
    <row r="149" spans="2:7" ht="13.2">
      <c r="B149" s="29" t="str">
        <f t="shared" si="12"/>
        <v/>
      </c>
      <c r="C149" s="30" t="str">
        <f t="shared" si="13"/>
        <v/>
      </c>
      <c r="D149" s="30" t="str">
        <f t="shared" si="14"/>
        <v/>
      </c>
      <c r="E149" s="30" t="str">
        <f t="shared" si="15"/>
        <v/>
      </c>
      <c r="F149" s="30" t="str">
        <f t="shared" si="16"/>
        <v/>
      </c>
      <c r="G149" s="31" t="str">
        <f t="shared" si="17"/>
        <v/>
      </c>
    </row>
    <row r="150" spans="2:7" ht="13.2">
      <c r="B150" s="29" t="str">
        <f t="shared" si="12"/>
        <v/>
      </c>
      <c r="C150" s="30" t="str">
        <f t="shared" si="13"/>
        <v/>
      </c>
      <c r="D150" s="30" t="str">
        <f t="shared" si="14"/>
        <v/>
      </c>
      <c r="E150" s="30" t="str">
        <f t="shared" si="15"/>
        <v/>
      </c>
      <c r="F150" s="30" t="str">
        <f t="shared" si="16"/>
        <v/>
      </c>
      <c r="G150" s="31" t="str">
        <f t="shared" si="17"/>
        <v/>
      </c>
    </row>
    <row r="151" spans="2:7" ht="13.2">
      <c r="B151" s="29" t="str">
        <f t="shared" si="12"/>
        <v/>
      </c>
      <c r="C151" s="30" t="str">
        <f t="shared" si="13"/>
        <v/>
      </c>
      <c r="D151" s="30" t="str">
        <f t="shared" si="14"/>
        <v/>
      </c>
      <c r="E151" s="30" t="str">
        <f t="shared" si="15"/>
        <v/>
      </c>
      <c r="F151" s="30" t="str">
        <f t="shared" si="16"/>
        <v/>
      </c>
      <c r="G151" s="31" t="str">
        <f t="shared" si="17"/>
        <v/>
      </c>
    </row>
    <row r="152" spans="2:7" ht="13.2">
      <c r="B152" s="29" t="str">
        <f t="shared" si="12"/>
        <v/>
      </c>
      <c r="C152" s="30" t="str">
        <f t="shared" si="13"/>
        <v/>
      </c>
      <c r="D152" s="30" t="str">
        <f t="shared" si="14"/>
        <v/>
      </c>
      <c r="E152" s="30" t="str">
        <f t="shared" si="15"/>
        <v/>
      </c>
      <c r="F152" s="30" t="str">
        <f t="shared" si="16"/>
        <v/>
      </c>
      <c r="G152" s="31" t="str">
        <f t="shared" si="17"/>
        <v/>
      </c>
    </row>
    <row r="153" spans="2:7" ht="13.2">
      <c r="B153" s="29" t="str">
        <f t="shared" si="12"/>
        <v/>
      </c>
      <c r="C153" s="30" t="str">
        <f t="shared" si="13"/>
        <v/>
      </c>
      <c r="D153" s="30" t="str">
        <f t="shared" si="14"/>
        <v/>
      </c>
      <c r="E153" s="30" t="str">
        <f t="shared" si="15"/>
        <v/>
      </c>
      <c r="F153" s="30" t="str">
        <f t="shared" si="16"/>
        <v/>
      </c>
      <c r="G153" s="31" t="str">
        <f t="shared" si="17"/>
        <v/>
      </c>
    </row>
    <row r="154" spans="2:7" ht="13.2">
      <c r="B154" s="29" t="str">
        <f t="shared" si="12"/>
        <v/>
      </c>
      <c r="C154" s="30" t="str">
        <f t="shared" si="13"/>
        <v/>
      </c>
      <c r="D154" s="30" t="str">
        <f t="shared" si="14"/>
        <v/>
      </c>
      <c r="E154" s="30" t="str">
        <f t="shared" si="15"/>
        <v/>
      </c>
      <c r="F154" s="30" t="str">
        <f t="shared" si="16"/>
        <v/>
      </c>
      <c r="G154" s="31" t="str">
        <f t="shared" si="17"/>
        <v/>
      </c>
    </row>
    <row r="155" spans="2:7" ht="13.2">
      <c r="B155" s="29" t="str">
        <f t="shared" si="12"/>
        <v/>
      </c>
      <c r="C155" s="30" t="str">
        <f t="shared" si="13"/>
        <v/>
      </c>
      <c r="D155" s="30" t="str">
        <f t="shared" si="14"/>
        <v/>
      </c>
      <c r="E155" s="30" t="str">
        <f t="shared" si="15"/>
        <v/>
      </c>
      <c r="F155" s="30" t="str">
        <f t="shared" si="16"/>
        <v/>
      </c>
      <c r="G155" s="31" t="str">
        <f t="shared" si="17"/>
        <v/>
      </c>
    </row>
    <row r="156" spans="2:7" ht="13.2">
      <c r="B156" s="29" t="str">
        <f t="shared" si="12"/>
        <v/>
      </c>
      <c r="C156" s="30" t="str">
        <f t="shared" si="13"/>
        <v/>
      </c>
      <c r="D156" s="30" t="str">
        <f t="shared" si="14"/>
        <v/>
      </c>
      <c r="E156" s="30" t="str">
        <f t="shared" si="15"/>
        <v/>
      </c>
      <c r="F156" s="30" t="str">
        <f t="shared" si="16"/>
        <v/>
      </c>
      <c r="G156" s="31" t="str">
        <f t="shared" si="17"/>
        <v/>
      </c>
    </row>
    <row r="157" spans="2:7" ht="13.2">
      <c r="B157" s="29" t="str">
        <f t="shared" si="12"/>
        <v/>
      </c>
      <c r="C157" s="30" t="str">
        <f t="shared" si="13"/>
        <v/>
      </c>
      <c r="D157" s="30" t="str">
        <f t="shared" si="14"/>
        <v/>
      </c>
      <c r="E157" s="30" t="str">
        <f t="shared" si="15"/>
        <v/>
      </c>
      <c r="F157" s="30" t="str">
        <f t="shared" si="16"/>
        <v/>
      </c>
      <c r="G157" s="31" t="str">
        <f t="shared" si="17"/>
        <v/>
      </c>
    </row>
    <row r="158" spans="2:7" ht="13.2">
      <c r="B158" s="29" t="str">
        <f t="shared" si="12"/>
        <v/>
      </c>
      <c r="C158" s="30" t="str">
        <f t="shared" si="13"/>
        <v/>
      </c>
      <c r="D158" s="30" t="str">
        <f t="shared" si="14"/>
        <v/>
      </c>
      <c r="E158" s="30" t="str">
        <f t="shared" si="15"/>
        <v/>
      </c>
      <c r="F158" s="30" t="str">
        <f t="shared" si="16"/>
        <v/>
      </c>
      <c r="G158" s="31" t="str">
        <f t="shared" si="17"/>
        <v/>
      </c>
    </row>
    <row r="159" spans="2:7" ht="13.2">
      <c r="B159" s="29" t="str">
        <f t="shared" si="12"/>
        <v/>
      </c>
      <c r="C159" s="30" t="str">
        <f t="shared" si="13"/>
        <v/>
      </c>
      <c r="D159" s="30" t="str">
        <f t="shared" si="14"/>
        <v/>
      </c>
      <c r="E159" s="30" t="str">
        <f t="shared" si="15"/>
        <v/>
      </c>
      <c r="F159" s="30" t="str">
        <f t="shared" si="16"/>
        <v/>
      </c>
      <c r="G159" s="31" t="str">
        <f t="shared" si="17"/>
        <v/>
      </c>
    </row>
    <row r="160" spans="2:7" ht="13.2">
      <c r="B160" s="29" t="str">
        <f t="shared" si="12"/>
        <v/>
      </c>
      <c r="C160" s="30" t="str">
        <f t="shared" si="13"/>
        <v/>
      </c>
      <c r="D160" s="30" t="str">
        <f t="shared" si="14"/>
        <v/>
      </c>
      <c r="E160" s="30" t="str">
        <f t="shared" si="15"/>
        <v/>
      </c>
      <c r="F160" s="30" t="str">
        <f t="shared" si="16"/>
        <v/>
      </c>
      <c r="G160" s="31" t="str">
        <f t="shared" si="17"/>
        <v/>
      </c>
    </row>
    <row r="161" spans="2:7" ht="13.2">
      <c r="B161" s="29" t="str">
        <f t="shared" si="12"/>
        <v/>
      </c>
      <c r="C161" s="30" t="str">
        <f t="shared" si="13"/>
        <v/>
      </c>
      <c r="D161" s="30" t="str">
        <f t="shared" si="14"/>
        <v/>
      </c>
      <c r="E161" s="30" t="str">
        <f t="shared" si="15"/>
        <v/>
      </c>
      <c r="F161" s="30" t="str">
        <f t="shared" si="16"/>
        <v/>
      </c>
      <c r="G161" s="31" t="str">
        <f t="shared" si="17"/>
        <v/>
      </c>
    </row>
    <row r="162" spans="2:7" ht="13.2">
      <c r="B162" s="29" t="str">
        <f t="shared" si="12"/>
        <v/>
      </c>
      <c r="C162" s="30" t="str">
        <f t="shared" si="13"/>
        <v/>
      </c>
      <c r="D162" s="30" t="str">
        <f t="shared" si="14"/>
        <v/>
      </c>
      <c r="E162" s="30" t="str">
        <f t="shared" si="15"/>
        <v/>
      </c>
      <c r="F162" s="30" t="str">
        <f t="shared" si="16"/>
        <v/>
      </c>
      <c r="G162" s="31" t="str">
        <f t="shared" si="17"/>
        <v/>
      </c>
    </row>
    <row r="163" spans="2:7" ht="13.2">
      <c r="B163" s="29" t="str">
        <f t="shared" si="12"/>
        <v/>
      </c>
      <c r="C163" s="30" t="str">
        <f t="shared" si="13"/>
        <v/>
      </c>
      <c r="D163" s="30" t="str">
        <f t="shared" si="14"/>
        <v/>
      </c>
      <c r="E163" s="30" t="str">
        <f t="shared" si="15"/>
        <v/>
      </c>
      <c r="F163" s="30" t="str">
        <f t="shared" si="16"/>
        <v/>
      </c>
      <c r="G163" s="31" t="str">
        <f t="shared" si="17"/>
        <v/>
      </c>
    </row>
    <row r="164" spans="2:7" ht="13.2">
      <c r="B164" s="29" t="str">
        <f t="shared" si="12"/>
        <v/>
      </c>
      <c r="C164" s="30" t="str">
        <f t="shared" si="13"/>
        <v/>
      </c>
      <c r="D164" s="30" t="str">
        <f t="shared" si="14"/>
        <v/>
      </c>
      <c r="E164" s="30" t="str">
        <f t="shared" si="15"/>
        <v/>
      </c>
      <c r="F164" s="30" t="str">
        <f t="shared" si="16"/>
        <v/>
      </c>
      <c r="G164" s="31" t="str">
        <f t="shared" si="17"/>
        <v/>
      </c>
    </row>
    <row r="165" spans="2:7" ht="13.2">
      <c r="B165" s="29" t="str">
        <f t="shared" si="12"/>
        <v/>
      </c>
      <c r="C165" s="30" t="str">
        <f t="shared" si="13"/>
        <v/>
      </c>
      <c r="D165" s="30" t="str">
        <f t="shared" si="14"/>
        <v/>
      </c>
      <c r="E165" s="30" t="str">
        <f t="shared" si="15"/>
        <v/>
      </c>
      <c r="F165" s="30" t="str">
        <f t="shared" si="16"/>
        <v/>
      </c>
      <c r="G165" s="31" t="str">
        <f t="shared" si="17"/>
        <v/>
      </c>
    </row>
    <row r="166" spans="2:7" ht="13.2">
      <c r="B166" s="29" t="str">
        <f t="shared" si="12"/>
        <v/>
      </c>
      <c r="C166" s="30" t="str">
        <f t="shared" si="13"/>
        <v/>
      </c>
      <c r="D166" s="30" t="str">
        <f t="shared" si="14"/>
        <v/>
      </c>
      <c r="E166" s="30" t="str">
        <f t="shared" si="15"/>
        <v/>
      </c>
      <c r="F166" s="30" t="str">
        <f t="shared" si="16"/>
        <v/>
      </c>
      <c r="G166" s="31" t="str">
        <f t="shared" si="17"/>
        <v/>
      </c>
    </row>
    <row r="167" spans="2:7" ht="13.2">
      <c r="B167" s="29" t="str">
        <f t="shared" si="12"/>
        <v/>
      </c>
      <c r="C167" s="30" t="str">
        <f t="shared" si="13"/>
        <v/>
      </c>
      <c r="D167" s="30" t="str">
        <f t="shared" si="14"/>
        <v/>
      </c>
      <c r="E167" s="30" t="str">
        <f t="shared" si="15"/>
        <v/>
      </c>
      <c r="F167" s="30" t="str">
        <f t="shared" si="16"/>
        <v/>
      </c>
      <c r="G167" s="31" t="str">
        <f t="shared" si="17"/>
        <v/>
      </c>
    </row>
    <row r="168" spans="2:7" ht="13.2">
      <c r="B168" s="29" t="str">
        <f t="shared" si="12"/>
        <v/>
      </c>
      <c r="C168" s="30" t="str">
        <f t="shared" si="13"/>
        <v/>
      </c>
      <c r="D168" s="30" t="str">
        <f t="shared" si="14"/>
        <v/>
      </c>
      <c r="E168" s="30" t="str">
        <f t="shared" si="15"/>
        <v/>
      </c>
      <c r="F168" s="30" t="str">
        <f t="shared" si="16"/>
        <v/>
      </c>
      <c r="G168" s="31" t="str">
        <f t="shared" si="17"/>
        <v/>
      </c>
    </row>
    <row r="169" spans="2:7" ht="13.2">
      <c r="B169" s="29" t="str">
        <f t="shared" si="12"/>
        <v/>
      </c>
      <c r="C169" s="30" t="str">
        <f t="shared" si="13"/>
        <v/>
      </c>
      <c r="D169" s="30" t="str">
        <f t="shared" si="14"/>
        <v/>
      </c>
      <c r="E169" s="30" t="str">
        <f t="shared" si="15"/>
        <v/>
      </c>
      <c r="F169" s="30" t="str">
        <f t="shared" si="16"/>
        <v/>
      </c>
      <c r="G169" s="31" t="str">
        <f t="shared" si="17"/>
        <v/>
      </c>
    </row>
    <row r="170" spans="2:7" ht="13.2">
      <c r="B170" s="29" t="str">
        <f t="shared" si="12"/>
        <v/>
      </c>
      <c r="C170" s="30" t="str">
        <f t="shared" si="13"/>
        <v/>
      </c>
      <c r="D170" s="30" t="str">
        <f t="shared" si="14"/>
        <v/>
      </c>
      <c r="E170" s="30" t="str">
        <f t="shared" si="15"/>
        <v/>
      </c>
      <c r="F170" s="30" t="str">
        <f t="shared" si="16"/>
        <v/>
      </c>
      <c r="G170" s="31" t="str">
        <f t="shared" si="17"/>
        <v/>
      </c>
    </row>
    <row r="171" spans="2:7" ht="13.2">
      <c r="B171" s="29" t="str">
        <f t="shared" si="12"/>
        <v/>
      </c>
      <c r="C171" s="30" t="str">
        <f t="shared" si="13"/>
        <v/>
      </c>
      <c r="D171" s="30" t="str">
        <f t="shared" si="14"/>
        <v/>
      </c>
      <c r="E171" s="30" t="str">
        <f t="shared" si="15"/>
        <v/>
      </c>
      <c r="F171" s="30" t="str">
        <f t="shared" si="16"/>
        <v/>
      </c>
      <c r="G171" s="31" t="str">
        <f t="shared" si="17"/>
        <v/>
      </c>
    </row>
    <row r="172" spans="2:7" ht="13.2">
      <c r="B172" s="29" t="str">
        <f t="shared" si="12"/>
        <v/>
      </c>
      <c r="C172" s="30" t="str">
        <f t="shared" si="13"/>
        <v/>
      </c>
      <c r="D172" s="30" t="str">
        <f t="shared" si="14"/>
        <v/>
      </c>
      <c r="E172" s="30" t="str">
        <f t="shared" si="15"/>
        <v/>
      </c>
      <c r="F172" s="30" t="str">
        <f t="shared" si="16"/>
        <v/>
      </c>
      <c r="G172" s="31" t="str">
        <f t="shared" si="17"/>
        <v/>
      </c>
    </row>
    <row r="173" spans="2:7" ht="13.2">
      <c r="B173" s="29" t="str">
        <f t="shared" si="12"/>
        <v/>
      </c>
      <c r="C173" s="30" t="str">
        <f t="shared" si="13"/>
        <v/>
      </c>
      <c r="D173" s="30" t="str">
        <f t="shared" si="14"/>
        <v/>
      </c>
      <c r="E173" s="30" t="str">
        <f t="shared" si="15"/>
        <v/>
      </c>
      <c r="F173" s="30" t="str">
        <f t="shared" si="16"/>
        <v/>
      </c>
      <c r="G173" s="31" t="str">
        <f t="shared" si="17"/>
        <v/>
      </c>
    </row>
    <row r="174" spans="2:7" ht="13.2">
      <c r="B174" s="29" t="str">
        <f t="shared" si="12"/>
        <v/>
      </c>
      <c r="C174" s="30" t="str">
        <f t="shared" si="13"/>
        <v/>
      </c>
      <c r="D174" s="30" t="str">
        <f t="shared" si="14"/>
        <v/>
      </c>
      <c r="E174" s="30" t="str">
        <f t="shared" si="15"/>
        <v/>
      </c>
      <c r="F174" s="30" t="str">
        <f t="shared" si="16"/>
        <v/>
      </c>
      <c r="G174" s="31" t="str">
        <f t="shared" si="17"/>
        <v/>
      </c>
    </row>
    <row r="175" spans="2:7" ht="13.2">
      <c r="B175" s="29" t="str">
        <f t="shared" si="12"/>
        <v/>
      </c>
      <c r="C175" s="30" t="str">
        <f t="shared" si="13"/>
        <v/>
      </c>
      <c r="D175" s="30" t="str">
        <f t="shared" si="14"/>
        <v/>
      </c>
      <c r="E175" s="30" t="str">
        <f t="shared" si="15"/>
        <v/>
      </c>
      <c r="F175" s="30" t="str">
        <f t="shared" si="16"/>
        <v/>
      </c>
      <c r="G175" s="31" t="str">
        <f t="shared" si="17"/>
        <v/>
      </c>
    </row>
    <row r="176" spans="2:7" ht="13.2">
      <c r="B176" s="29" t="str">
        <f t="shared" si="12"/>
        <v/>
      </c>
      <c r="C176" s="30" t="str">
        <f t="shared" si="13"/>
        <v/>
      </c>
      <c r="D176" s="30" t="str">
        <f t="shared" si="14"/>
        <v/>
      </c>
      <c r="E176" s="30" t="str">
        <f t="shared" si="15"/>
        <v/>
      </c>
      <c r="F176" s="30" t="str">
        <f t="shared" si="16"/>
        <v/>
      </c>
      <c r="G176" s="31" t="str">
        <f t="shared" si="17"/>
        <v/>
      </c>
    </row>
    <row r="177" spans="2:7" ht="13.2">
      <c r="B177" s="29" t="str">
        <f t="shared" si="12"/>
        <v/>
      </c>
      <c r="C177" s="30" t="str">
        <f t="shared" si="13"/>
        <v/>
      </c>
      <c r="D177" s="30" t="str">
        <f t="shared" si="14"/>
        <v/>
      </c>
      <c r="E177" s="30" t="str">
        <f t="shared" si="15"/>
        <v/>
      </c>
      <c r="F177" s="30" t="str">
        <f t="shared" si="16"/>
        <v/>
      </c>
      <c r="G177" s="31" t="str">
        <f t="shared" si="17"/>
        <v/>
      </c>
    </row>
    <row r="178" spans="2:7" ht="13.2">
      <c r="B178" s="29" t="str">
        <f t="shared" si="12"/>
        <v/>
      </c>
      <c r="C178" s="30" t="str">
        <f t="shared" si="13"/>
        <v/>
      </c>
      <c r="D178" s="30" t="str">
        <f t="shared" si="14"/>
        <v/>
      </c>
      <c r="E178" s="30" t="str">
        <f t="shared" si="15"/>
        <v/>
      </c>
      <c r="F178" s="30" t="str">
        <f t="shared" si="16"/>
        <v/>
      </c>
      <c r="G178" s="31" t="str">
        <f t="shared" si="17"/>
        <v/>
      </c>
    </row>
    <row r="179" spans="2:7" ht="13.2">
      <c r="B179" s="29" t="str">
        <f t="shared" si="12"/>
        <v/>
      </c>
      <c r="C179" s="30" t="str">
        <f t="shared" si="13"/>
        <v/>
      </c>
      <c r="D179" s="30" t="str">
        <f t="shared" si="14"/>
        <v/>
      </c>
      <c r="E179" s="30" t="str">
        <f t="shared" si="15"/>
        <v/>
      </c>
      <c r="F179" s="30" t="str">
        <f t="shared" si="16"/>
        <v/>
      </c>
      <c r="G179" s="31" t="str">
        <f t="shared" si="17"/>
        <v/>
      </c>
    </row>
    <row r="180" spans="2:7" ht="13.2">
      <c r="B180" s="29" t="str">
        <f t="shared" si="12"/>
        <v/>
      </c>
      <c r="C180" s="30" t="str">
        <f t="shared" si="13"/>
        <v/>
      </c>
      <c r="D180" s="30" t="str">
        <f t="shared" si="14"/>
        <v/>
      </c>
      <c r="E180" s="30" t="str">
        <f t="shared" si="15"/>
        <v/>
      </c>
      <c r="F180" s="30" t="str">
        <f t="shared" si="16"/>
        <v/>
      </c>
      <c r="G180" s="31" t="str">
        <f t="shared" si="17"/>
        <v/>
      </c>
    </row>
    <row r="181" spans="2:7" ht="13.2">
      <c r="B181" s="29" t="str">
        <f t="shared" si="12"/>
        <v/>
      </c>
      <c r="C181" s="30" t="str">
        <f t="shared" si="13"/>
        <v/>
      </c>
      <c r="D181" s="30" t="str">
        <f t="shared" si="14"/>
        <v/>
      </c>
      <c r="E181" s="30" t="str">
        <f t="shared" si="15"/>
        <v/>
      </c>
      <c r="F181" s="30" t="str">
        <f t="shared" si="16"/>
        <v/>
      </c>
      <c r="G181" s="31" t="str">
        <f t="shared" si="17"/>
        <v/>
      </c>
    </row>
    <row r="182" spans="2:7" ht="13.2">
      <c r="B182" s="29" t="str">
        <f t="shared" si="12"/>
        <v/>
      </c>
      <c r="C182" s="30" t="str">
        <f t="shared" si="13"/>
        <v/>
      </c>
      <c r="D182" s="30" t="str">
        <f t="shared" si="14"/>
        <v/>
      </c>
      <c r="E182" s="30" t="str">
        <f t="shared" si="15"/>
        <v/>
      </c>
      <c r="F182" s="30" t="str">
        <f t="shared" si="16"/>
        <v/>
      </c>
      <c r="G182" s="31" t="str">
        <f t="shared" si="17"/>
        <v/>
      </c>
    </row>
    <row r="183" spans="2:7" ht="13.2">
      <c r="B183" s="29" t="str">
        <f t="shared" si="12"/>
        <v/>
      </c>
      <c r="C183" s="30" t="str">
        <f t="shared" si="13"/>
        <v/>
      </c>
      <c r="D183" s="30" t="str">
        <f t="shared" si="14"/>
        <v/>
      </c>
      <c r="E183" s="30" t="str">
        <f t="shared" si="15"/>
        <v/>
      </c>
      <c r="F183" s="30" t="str">
        <f t="shared" si="16"/>
        <v/>
      </c>
      <c r="G183" s="31" t="str">
        <f t="shared" si="17"/>
        <v/>
      </c>
    </row>
    <row r="184" spans="2:7" ht="13.2">
      <c r="B184" s="29" t="str">
        <f t="shared" si="12"/>
        <v/>
      </c>
      <c r="C184" s="30" t="str">
        <f t="shared" si="13"/>
        <v/>
      </c>
      <c r="D184" s="30" t="str">
        <f t="shared" si="14"/>
        <v/>
      </c>
      <c r="E184" s="30" t="str">
        <f t="shared" si="15"/>
        <v/>
      </c>
      <c r="F184" s="30" t="str">
        <f t="shared" si="16"/>
        <v/>
      </c>
      <c r="G184" s="31" t="str">
        <f t="shared" si="17"/>
        <v/>
      </c>
    </row>
    <row r="185" spans="2:7" ht="13.2">
      <c r="B185" s="29" t="str">
        <f t="shared" si="12"/>
        <v/>
      </c>
      <c r="C185" s="30" t="str">
        <f t="shared" si="13"/>
        <v/>
      </c>
      <c r="D185" s="30" t="str">
        <f t="shared" si="14"/>
        <v/>
      </c>
      <c r="E185" s="30" t="str">
        <f t="shared" si="15"/>
        <v/>
      </c>
      <c r="F185" s="30" t="str">
        <f t="shared" si="16"/>
        <v/>
      </c>
      <c r="G185" s="31" t="str">
        <f t="shared" si="17"/>
        <v/>
      </c>
    </row>
    <row r="186" spans="2:7" ht="13.2">
      <c r="B186" s="29" t="str">
        <f t="shared" si="12"/>
        <v/>
      </c>
      <c r="C186" s="30" t="str">
        <f t="shared" si="13"/>
        <v/>
      </c>
      <c r="D186" s="30" t="str">
        <f t="shared" si="14"/>
        <v/>
      </c>
      <c r="E186" s="30" t="str">
        <f t="shared" si="15"/>
        <v/>
      </c>
      <c r="F186" s="30" t="str">
        <f t="shared" si="16"/>
        <v/>
      </c>
      <c r="G186" s="31" t="str">
        <f t="shared" si="17"/>
        <v/>
      </c>
    </row>
    <row r="187" spans="2:7" ht="13.2">
      <c r="B187" s="29" t="str">
        <f t="shared" si="12"/>
        <v/>
      </c>
      <c r="C187" s="30" t="str">
        <f t="shared" si="13"/>
        <v/>
      </c>
      <c r="D187" s="30" t="str">
        <f t="shared" si="14"/>
        <v/>
      </c>
      <c r="E187" s="30" t="str">
        <f t="shared" si="15"/>
        <v/>
      </c>
      <c r="F187" s="30" t="str">
        <f t="shared" si="16"/>
        <v/>
      </c>
      <c r="G187" s="31" t="str">
        <f t="shared" si="17"/>
        <v/>
      </c>
    </row>
    <row r="188" spans="2:7" ht="13.2">
      <c r="B188" s="29" t="str">
        <f t="shared" si="12"/>
        <v/>
      </c>
      <c r="C188" s="30" t="str">
        <f t="shared" si="13"/>
        <v/>
      </c>
      <c r="D188" s="30" t="str">
        <f t="shared" si="14"/>
        <v/>
      </c>
      <c r="E188" s="30" t="str">
        <f t="shared" si="15"/>
        <v/>
      </c>
      <c r="F188" s="30" t="str">
        <f t="shared" si="16"/>
        <v/>
      </c>
      <c r="G188" s="31" t="str">
        <f t="shared" si="17"/>
        <v/>
      </c>
    </row>
    <row r="189" spans="2:7" ht="13.2">
      <c r="B189" s="29" t="str">
        <f t="shared" si="12"/>
        <v/>
      </c>
      <c r="C189" s="30" t="str">
        <f t="shared" si="13"/>
        <v/>
      </c>
      <c r="D189" s="30" t="str">
        <f t="shared" si="14"/>
        <v/>
      </c>
      <c r="E189" s="30" t="str">
        <f t="shared" si="15"/>
        <v/>
      </c>
      <c r="F189" s="30" t="str">
        <f t="shared" si="16"/>
        <v/>
      </c>
      <c r="G189" s="31" t="str">
        <f t="shared" si="17"/>
        <v/>
      </c>
    </row>
    <row r="190" spans="2:7" ht="13.2">
      <c r="B190" s="29" t="str">
        <f t="shared" si="12"/>
        <v/>
      </c>
      <c r="C190" s="30" t="str">
        <f t="shared" si="13"/>
        <v/>
      </c>
      <c r="D190" s="30" t="str">
        <f t="shared" si="14"/>
        <v/>
      </c>
      <c r="E190" s="30" t="str">
        <f t="shared" si="15"/>
        <v/>
      </c>
      <c r="F190" s="30" t="str">
        <f t="shared" si="16"/>
        <v/>
      </c>
      <c r="G190" s="31" t="str">
        <f t="shared" si="17"/>
        <v/>
      </c>
    </row>
    <row r="191" spans="2:7" ht="13.2">
      <c r="B191" s="29" t="str">
        <f t="shared" si="12"/>
        <v/>
      </c>
      <c r="C191" s="30" t="str">
        <f t="shared" si="13"/>
        <v/>
      </c>
      <c r="D191" s="30" t="str">
        <f t="shared" si="14"/>
        <v/>
      </c>
      <c r="E191" s="30" t="str">
        <f t="shared" si="15"/>
        <v/>
      </c>
      <c r="F191" s="30" t="str">
        <f t="shared" si="16"/>
        <v/>
      </c>
      <c r="G191" s="31" t="str">
        <f t="shared" si="17"/>
        <v/>
      </c>
    </row>
    <row r="192" spans="2:7" ht="13.2">
      <c r="B192" s="29" t="str">
        <f t="shared" si="12"/>
        <v/>
      </c>
      <c r="C192" s="30" t="str">
        <f t="shared" si="13"/>
        <v/>
      </c>
      <c r="D192" s="30" t="str">
        <f t="shared" si="14"/>
        <v/>
      </c>
      <c r="E192" s="30" t="str">
        <f t="shared" si="15"/>
        <v/>
      </c>
      <c r="F192" s="30" t="str">
        <f t="shared" si="16"/>
        <v/>
      </c>
      <c r="G192" s="31" t="str">
        <f t="shared" si="17"/>
        <v/>
      </c>
    </row>
    <row r="193" spans="2:7" ht="13.2">
      <c r="B193" s="29" t="str">
        <f t="shared" si="12"/>
        <v/>
      </c>
      <c r="C193" s="30" t="str">
        <f t="shared" si="13"/>
        <v/>
      </c>
      <c r="D193" s="30" t="str">
        <f t="shared" si="14"/>
        <v/>
      </c>
      <c r="E193" s="30" t="str">
        <f t="shared" si="15"/>
        <v/>
      </c>
      <c r="F193" s="30" t="str">
        <f t="shared" si="16"/>
        <v/>
      </c>
      <c r="G193" s="31" t="str">
        <f t="shared" si="17"/>
        <v/>
      </c>
    </row>
    <row r="194" spans="2:7" ht="13.2">
      <c r="B194" s="29" t="str">
        <f t="shared" si="12"/>
        <v/>
      </c>
      <c r="C194" s="30" t="str">
        <f t="shared" si="13"/>
        <v/>
      </c>
      <c r="D194" s="30" t="str">
        <f t="shared" si="14"/>
        <v/>
      </c>
      <c r="E194" s="30" t="str">
        <f t="shared" si="15"/>
        <v/>
      </c>
      <c r="F194" s="30" t="str">
        <f t="shared" si="16"/>
        <v/>
      </c>
      <c r="G194" s="31" t="str">
        <f t="shared" si="17"/>
        <v/>
      </c>
    </row>
    <row r="195" spans="2:7" ht="13.2">
      <c r="B195" s="29" t="str">
        <f t="shared" si="12"/>
        <v/>
      </c>
      <c r="C195" s="30" t="str">
        <f t="shared" si="13"/>
        <v/>
      </c>
      <c r="D195" s="30" t="str">
        <f t="shared" si="14"/>
        <v/>
      </c>
      <c r="E195" s="30" t="str">
        <f t="shared" si="15"/>
        <v/>
      </c>
      <c r="F195" s="30" t="str">
        <f t="shared" si="16"/>
        <v/>
      </c>
      <c r="G195" s="31" t="str">
        <f t="shared" si="17"/>
        <v/>
      </c>
    </row>
    <row r="196" spans="2:7" ht="13.2">
      <c r="B196" s="29" t="str">
        <f t="shared" si="12"/>
        <v/>
      </c>
      <c r="C196" s="30" t="str">
        <f t="shared" si="13"/>
        <v/>
      </c>
      <c r="D196" s="30" t="str">
        <f t="shared" si="14"/>
        <v/>
      </c>
      <c r="E196" s="30" t="str">
        <f t="shared" si="15"/>
        <v/>
      </c>
      <c r="F196" s="30" t="str">
        <f t="shared" si="16"/>
        <v/>
      </c>
      <c r="G196" s="31" t="str">
        <f t="shared" si="17"/>
        <v/>
      </c>
    </row>
    <row r="197" spans="2:7" ht="13.2">
      <c r="B197" s="29" t="str">
        <f t="shared" si="12"/>
        <v/>
      </c>
      <c r="C197" s="30" t="str">
        <f t="shared" si="13"/>
        <v/>
      </c>
      <c r="D197" s="30" t="str">
        <f t="shared" si="14"/>
        <v/>
      </c>
      <c r="E197" s="30" t="str">
        <f t="shared" si="15"/>
        <v/>
      </c>
      <c r="F197" s="30" t="str">
        <f t="shared" si="16"/>
        <v/>
      </c>
      <c r="G197" s="31" t="str">
        <f t="shared" si="17"/>
        <v/>
      </c>
    </row>
    <row r="198" spans="2:7" ht="13.2">
      <c r="B198" s="29" t="str">
        <f t="shared" si="12"/>
        <v/>
      </c>
      <c r="C198" s="30" t="str">
        <f t="shared" si="13"/>
        <v/>
      </c>
      <c r="D198" s="30" t="str">
        <f t="shared" si="14"/>
        <v/>
      </c>
      <c r="E198" s="30" t="str">
        <f t="shared" si="15"/>
        <v/>
      </c>
      <c r="F198" s="30" t="str">
        <f t="shared" si="16"/>
        <v/>
      </c>
      <c r="G198" s="31" t="str">
        <f t="shared" si="17"/>
        <v/>
      </c>
    </row>
    <row r="199" spans="2:7" ht="13.2">
      <c r="B199" s="29" t="str">
        <f t="shared" si="12"/>
        <v/>
      </c>
      <c r="C199" s="30" t="str">
        <f t="shared" si="13"/>
        <v/>
      </c>
      <c r="D199" s="30" t="str">
        <f t="shared" si="14"/>
        <v/>
      </c>
      <c r="E199" s="30" t="str">
        <f t="shared" si="15"/>
        <v/>
      </c>
      <c r="F199" s="30" t="str">
        <f t="shared" si="16"/>
        <v/>
      </c>
      <c r="G199" s="31" t="str">
        <f t="shared" si="17"/>
        <v/>
      </c>
    </row>
    <row r="200" spans="2:7" ht="13.2">
      <c r="B200" s="29" t="str">
        <f t="shared" si="12"/>
        <v/>
      </c>
      <c r="C200" s="30" t="str">
        <f t="shared" si="13"/>
        <v/>
      </c>
      <c r="D200" s="30" t="str">
        <f t="shared" si="14"/>
        <v/>
      </c>
      <c r="E200" s="30" t="str">
        <f t="shared" si="15"/>
        <v/>
      </c>
      <c r="F200" s="30" t="str">
        <f t="shared" si="16"/>
        <v/>
      </c>
      <c r="G200" s="31" t="str">
        <f t="shared" si="17"/>
        <v/>
      </c>
    </row>
    <row r="201" spans="2:7" ht="13.2">
      <c r="B201" s="29" t="str">
        <f t="shared" si="12"/>
        <v/>
      </c>
      <c r="C201" s="30" t="str">
        <f t="shared" si="13"/>
        <v/>
      </c>
      <c r="D201" s="30" t="str">
        <f t="shared" si="14"/>
        <v/>
      </c>
      <c r="E201" s="30" t="str">
        <f t="shared" si="15"/>
        <v/>
      </c>
      <c r="F201" s="30" t="str">
        <f t="shared" si="16"/>
        <v/>
      </c>
      <c r="G201" s="31" t="str">
        <f t="shared" si="17"/>
        <v/>
      </c>
    </row>
    <row r="202" spans="2:7" ht="13.2">
      <c r="B202" s="29" t="str">
        <f t="shared" si="12"/>
        <v/>
      </c>
      <c r="C202" s="30" t="str">
        <f t="shared" si="13"/>
        <v/>
      </c>
      <c r="D202" s="30" t="str">
        <f t="shared" si="14"/>
        <v/>
      </c>
      <c r="E202" s="30" t="str">
        <f t="shared" si="15"/>
        <v/>
      </c>
      <c r="F202" s="30" t="str">
        <f t="shared" si="16"/>
        <v/>
      </c>
      <c r="G202" s="31" t="str">
        <f t="shared" si="17"/>
        <v/>
      </c>
    </row>
    <row r="203" spans="2:7" ht="13.2">
      <c r="B203" s="29" t="str">
        <f t="shared" si="12"/>
        <v/>
      </c>
      <c r="C203" s="30" t="str">
        <f t="shared" si="13"/>
        <v/>
      </c>
      <c r="D203" s="30" t="str">
        <f t="shared" si="14"/>
        <v/>
      </c>
      <c r="E203" s="30" t="str">
        <f t="shared" si="15"/>
        <v/>
      </c>
      <c r="F203" s="30" t="str">
        <f t="shared" si="16"/>
        <v/>
      </c>
      <c r="G203" s="31" t="str">
        <f t="shared" si="17"/>
        <v/>
      </c>
    </row>
    <row r="204" spans="2:7" ht="13.2">
      <c r="B204" s="29" t="str">
        <f t="shared" si="12"/>
        <v/>
      </c>
      <c r="C204" s="30" t="str">
        <f t="shared" si="13"/>
        <v/>
      </c>
      <c r="D204" s="30" t="str">
        <f t="shared" si="14"/>
        <v/>
      </c>
      <c r="E204" s="30" t="str">
        <f t="shared" si="15"/>
        <v/>
      </c>
      <c r="F204" s="30" t="str">
        <f t="shared" si="16"/>
        <v/>
      </c>
      <c r="G204" s="31" t="str">
        <f t="shared" si="17"/>
        <v/>
      </c>
    </row>
    <row r="205" spans="2:7" ht="13.2">
      <c r="B205" s="29" t="str">
        <f t="shared" si="12"/>
        <v/>
      </c>
      <c r="C205" s="30" t="str">
        <f t="shared" si="13"/>
        <v/>
      </c>
      <c r="D205" s="30" t="str">
        <f t="shared" si="14"/>
        <v/>
      </c>
      <c r="E205" s="30" t="str">
        <f t="shared" si="15"/>
        <v/>
      </c>
      <c r="F205" s="30" t="str">
        <f t="shared" si="16"/>
        <v/>
      </c>
      <c r="G205" s="31" t="str">
        <f t="shared" si="17"/>
        <v/>
      </c>
    </row>
    <row r="206" spans="2:7" ht="13.2">
      <c r="B206" s="29" t="str">
        <f t="shared" si="12"/>
        <v/>
      </c>
      <c r="C206" s="30" t="str">
        <f t="shared" si="13"/>
        <v/>
      </c>
      <c r="D206" s="30" t="str">
        <f t="shared" si="14"/>
        <v/>
      </c>
      <c r="E206" s="30" t="str">
        <f t="shared" si="15"/>
        <v/>
      </c>
      <c r="F206" s="30" t="str">
        <f t="shared" si="16"/>
        <v/>
      </c>
      <c r="G206" s="31" t="str">
        <f t="shared" si="17"/>
        <v/>
      </c>
    </row>
    <row r="207" spans="2:7" ht="13.2">
      <c r="B207" s="29" t="str">
        <f t="shared" si="12"/>
        <v/>
      </c>
      <c r="C207" s="30" t="str">
        <f t="shared" si="13"/>
        <v/>
      </c>
      <c r="D207" s="30" t="str">
        <f t="shared" si="14"/>
        <v/>
      </c>
      <c r="E207" s="30" t="str">
        <f t="shared" si="15"/>
        <v/>
      </c>
      <c r="F207" s="30" t="str">
        <f t="shared" si="16"/>
        <v/>
      </c>
      <c r="G207" s="31" t="str">
        <f t="shared" si="17"/>
        <v/>
      </c>
    </row>
    <row r="208" spans="2:7" ht="13.2">
      <c r="B208" s="29" t="str">
        <f t="shared" ref="B208:B271" si="18">IF(((ROW()-nSkip)&lt;=$G$9),(ROW()-nSkip), "")</f>
        <v/>
      </c>
      <c r="C208" s="30" t="str">
        <f t="shared" si="13"/>
        <v/>
      </c>
      <c r="D208" s="30" t="str">
        <f t="shared" si="14"/>
        <v/>
      </c>
      <c r="E208" s="30" t="str">
        <f t="shared" si="15"/>
        <v/>
      </c>
      <c r="F208" s="30" t="str">
        <f t="shared" si="16"/>
        <v/>
      </c>
      <c r="G208" s="31" t="str">
        <f t="shared" si="17"/>
        <v/>
      </c>
    </row>
    <row r="209" spans="2:7" ht="13.2">
      <c r="B209" s="29" t="str">
        <f t="shared" si="18"/>
        <v/>
      </c>
      <c r="C209" s="30" t="str">
        <f t="shared" ref="C209:C272" si="19">IF((B209&lt;=$G$9),-PMT(($G$5/$G$8),$G$9,$G$4),"")</f>
        <v/>
      </c>
      <c r="D209" s="30" t="str">
        <f t="shared" ref="D209:D272" si="20">IF(((ROW()-nSkip)&lt;=$G$9),-PPMT(($G$5/$G$8),B209,$G$9,$G$4),"")</f>
        <v/>
      </c>
      <c r="E209" s="30" t="str">
        <f t="shared" ref="E209:E272" si="21">IF(((ROW()-nSkip)&lt;=$G$9),-IPMT(($G$5/$G$8),B209,$G$9,$G$4),"")</f>
        <v/>
      </c>
      <c r="F209" s="30" t="str">
        <f t="shared" ref="F209:F272" si="22">IF(((ROW()-nSkip)&lt;=$G$9),(E209+F208),"")</f>
        <v/>
      </c>
      <c r="G209" s="31" t="str">
        <f t="shared" ref="G209:G272" si="23">IF(((ROW()-nSkip)&lt;=$G$9),(G208-D209),"")</f>
        <v/>
      </c>
    </row>
    <row r="210" spans="2:7" ht="13.2">
      <c r="B210" s="29" t="str">
        <f t="shared" si="18"/>
        <v/>
      </c>
      <c r="C210" s="30" t="str">
        <f t="shared" si="19"/>
        <v/>
      </c>
      <c r="D210" s="30" t="str">
        <f t="shared" si="20"/>
        <v/>
      </c>
      <c r="E210" s="30" t="str">
        <f t="shared" si="21"/>
        <v/>
      </c>
      <c r="F210" s="30" t="str">
        <f t="shared" si="22"/>
        <v/>
      </c>
      <c r="G210" s="31" t="str">
        <f t="shared" si="23"/>
        <v/>
      </c>
    </row>
    <row r="211" spans="2:7" ht="13.2">
      <c r="B211" s="29" t="str">
        <f t="shared" si="18"/>
        <v/>
      </c>
      <c r="C211" s="30" t="str">
        <f t="shared" si="19"/>
        <v/>
      </c>
      <c r="D211" s="30" t="str">
        <f t="shared" si="20"/>
        <v/>
      </c>
      <c r="E211" s="30" t="str">
        <f t="shared" si="21"/>
        <v/>
      </c>
      <c r="F211" s="30" t="str">
        <f t="shared" si="22"/>
        <v/>
      </c>
      <c r="G211" s="31" t="str">
        <f t="shared" si="23"/>
        <v/>
      </c>
    </row>
    <row r="212" spans="2:7" ht="13.2">
      <c r="B212" s="29" t="str">
        <f t="shared" si="18"/>
        <v/>
      </c>
      <c r="C212" s="30" t="str">
        <f t="shared" si="19"/>
        <v/>
      </c>
      <c r="D212" s="30" t="str">
        <f t="shared" si="20"/>
        <v/>
      </c>
      <c r="E212" s="30" t="str">
        <f t="shared" si="21"/>
        <v/>
      </c>
      <c r="F212" s="30" t="str">
        <f t="shared" si="22"/>
        <v/>
      </c>
      <c r="G212" s="31" t="str">
        <f t="shared" si="23"/>
        <v/>
      </c>
    </row>
    <row r="213" spans="2:7" ht="13.2">
      <c r="B213" s="29" t="str">
        <f t="shared" si="18"/>
        <v/>
      </c>
      <c r="C213" s="30" t="str">
        <f t="shared" si="19"/>
        <v/>
      </c>
      <c r="D213" s="30" t="str">
        <f t="shared" si="20"/>
        <v/>
      </c>
      <c r="E213" s="30" t="str">
        <f t="shared" si="21"/>
        <v/>
      </c>
      <c r="F213" s="30" t="str">
        <f t="shared" si="22"/>
        <v/>
      </c>
      <c r="G213" s="31" t="str">
        <f t="shared" si="23"/>
        <v/>
      </c>
    </row>
    <row r="214" spans="2:7" ht="13.2">
      <c r="B214" s="29" t="str">
        <f t="shared" si="18"/>
        <v/>
      </c>
      <c r="C214" s="30" t="str">
        <f t="shared" si="19"/>
        <v/>
      </c>
      <c r="D214" s="30" t="str">
        <f t="shared" si="20"/>
        <v/>
      </c>
      <c r="E214" s="30" t="str">
        <f t="shared" si="21"/>
        <v/>
      </c>
      <c r="F214" s="30" t="str">
        <f t="shared" si="22"/>
        <v/>
      </c>
      <c r="G214" s="31" t="str">
        <f t="shared" si="23"/>
        <v/>
      </c>
    </row>
    <row r="215" spans="2:7" ht="13.2">
      <c r="B215" s="29" t="str">
        <f t="shared" si="18"/>
        <v/>
      </c>
      <c r="C215" s="30" t="str">
        <f t="shared" si="19"/>
        <v/>
      </c>
      <c r="D215" s="30" t="str">
        <f t="shared" si="20"/>
        <v/>
      </c>
      <c r="E215" s="30" t="str">
        <f t="shared" si="21"/>
        <v/>
      </c>
      <c r="F215" s="30" t="str">
        <f t="shared" si="22"/>
        <v/>
      </c>
      <c r="G215" s="31" t="str">
        <f t="shared" si="23"/>
        <v/>
      </c>
    </row>
    <row r="216" spans="2:7" ht="13.2">
      <c r="B216" s="29" t="str">
        <f t="shared" si="18"/>
        <v/>
      </c>
      <c r="C216" s="30" t="str">
        <f t="shared" si="19"/>
        <v/>
      </c>
      <c r="D216" s="30" t="str">
        <f t="shared" si="20"/>
        <v/>
      </c>
      <c r="E216" s="30" t="str">
        <f t="shared" si="21"/>
        <v/>
      </c>
      <c r="F216" s="30" t="str">
        <f t="shared" si="22"/>
        <v/>
      </c>
      <c r="G216" s="31" t="str">
        <f t="shared" si="23"/>
        <v/>
      </c>
    </row>
    <row r="217" spans="2:7" ht="13.2">
      <c r="B217" s="29" t="str">
        <f t="shared" si="18"/>
        <v/>
      </c>
      <c r="C217" s="30" t="str">
        <f t="shared" si="19"/>
        <v/>
      </c>
      <c r="D217" s="30" t="str">
        <f t="shared" si="20"/>
        <v/>
      </c>
      <c r="E217" s="30" t="str">
        <f t="shared" si="21"/>
        <v/>
      </c>
      <c r="F217" s="30" t="str">
        <f t="shared" si="22"/>
        <v/>
      </c>
      <c r="G217" s="31" t="str">
        <f t="shared" si="23"/>
        <v/>
      </c>
    </row>
    <row r="218" spans="2:7" ht="13.2">
      <c r="B218" s="29" t="str">
        <f t="shared" si="18"/>
        <v/>
      </c>
      <c r="C218" s="30" t="str">
        <f t="shared" si="19"/>
        <v/>
      </c>
      <c r="D218" s="30" t="str">
        <f t="shared" si="20"/>
        <v/>
      </c>
      <c r="E218" s="30" t="str">
        <f t="shared" si="21"/>
        <v/>
      </c>
      <c r="F218" s="30" t="str">
        <f t="shared" si="22"/>
        <v/>
      </c>
      <c r="G218" s="31" t="str">
        <f t="shared" si="23"/>
        <v/>
      </c>
    </row>
    <row r="219" spans="2:7" ht="13.2">
      <c r="B219" s="29" t="str">
        <f t="shared" si="18"/>
        <v/>
      </c>
      <c r="C219" s="30" t="str">
        <f t="shared" si="19"/>
        <v/>
      </c>
      <c r="D219" s="30" t="str">
        <f t="shared" si="20"/>
        <v/>
      </c>
      <c r="E219" s="30" t="str">
        <f t="shared" si="21"/>
        <v/>
      </c>
      <c r="F219" s="30" t="str">
        <f t="shared" si="22"/>
        <v/>
      </c>
      <c r="G219" s="31" t="str">
        <f t="shared" si="23"/>
        <v/>
      </c>
    </row>
    <row r="220" spans="2:7" ht="13.2">
      <c r="B220" s="29" t="str">
        <f t="shared" si="18"/>
        <v/>
      </c>
      <c r="C220" s="30" t="str">
        <f t="shared" si="19"/>
        <v/>
      </c>
      <c r="D220" s="30" t="str">
        <f t="shared" si="20"/>
        <v/>
      </c>
      <c r="E220" s="30" t="str">
        <f t="shared" si="21"/>
        <v/>
      </c>
      <c r="F220" s="30" t="str">
        <f t="shared" si="22"/>
        <v/>
      </c>
      <c r="G220" s="31" t="str">
        <f t="shared" si="23"/>
        <v/>
      </c>
    </row>
    <row r="221" spans="2:7" ht="13.2">
      <c r="B221" s="29" t="str">
        <f t="shared" si="18"/>
        <v/>
      </c>
      <c r="C221" s="30" t="str">
        <f t="shared" si="19"/>
        <v/>
      </c>
      <c r="D221" s="30" t="str">
        <f t="shared" si="20"/>
        <v/>
      </c>
      <c r="E221" s="30" t="str">
        <f t="shared" si="21"/>
        <v/>
      </c>
      <c r="F221" s="30" t="str">
        <f t="shared" si="22"/>
        <v/>
      </c>
      <c r="G221" s="31" t="str">
        <f t="shared" si="23"/>
        <v/>
      </c>
    </row>
    <row r="222" spans="2:7" ht="13.2">
      <c r="B222" s="29" t="str">
        <f t="shared" si="18"/>
        <v/>
      </c>
      <c r="C222" s="30" t="str">
        <f t="shared" si="19"/>
        <v/>
      </c>
      <c r="D222" s="30" t="str">
        <f t="shared" si="20"/>
        <v/>
      </c>
      <c r="E222" s="30" t="str">
        <f t="shared" si="21"/>
        <v/>
      </c>
      <c r="F222" s="30" t="str">
        <f t="shared" si="22"/>
        <v/>
      </c>
      <c r="G222" s="31" t="str">
        <f t="shared" si="23"/>
        <v/>
      </c>
    </row>
    <row r="223" spans="2:7" ht="13.2">
      <c r="B223" s="29" t="str">
        <f t="shared" si="18"/>
        <v/>
      </c>
      <c r="C223" s="30" t="str">
        <f t="shared" si="19"/>
        <v/>
      </c>
      <c r="D223" s="30" t="str">
        <f t="shared" si="20"/>
        <v/>
      </c>
      <c r="E223" s="30" t="str">
        <f t="shared" si="21"/>
        <v/>
      </c>
      <c r="F223" s="30" t="str">
        <f t="shared" si="22"/>
        <v/>
      </c>
      <c r="G223" s="31" t="str">
        <f t="shared" si="23"/>
        <v/>
      </c>
    </row>
    <row r="224" spans="2:7" ht="13.2">
      <c r="B224" s="29" t="str">
        <f t="shared" si="18"/>
        <v/>
      </c>
      <c r="C224" s="30" t="str">
        <f t="shared" si="19"/>
        <v/>
      </c>
      <c r="D224" s="30" t="str">
        <f t="shared" si="20"/>
        <v/>
      </c>
      <c r="E224" s="30" t="str">
        <f t="shared" si="21"/>
        <v/>
      </c>
      <c r="F224" s="30" t="str">
        <f t="shared" si="22"/>
        <v/>
      </c>
      <c r="G224" s="31" t="str">
        <f t="shared" si="23"/>
        <v/>
      </c>
    </row>
    <row r="225" spans="2:7" ht="13.2">
      <c r="B225" s="29" t="str">
        <f t="shared" si="18"/>
        <v/>
      </c>
      <c r="C225" s="30" t="str">
        <f t="shared" si="19"/>
        <v/>
      </c>
      <c r="D225" s="30" t="str">
        <f t="shared" si="20"/>
        <v/>
      </c>
      <c r="E225" s="30" t="str">
        <f t="shared" si="21"/>
        <v/>
      </c>
      <c r="F225" s="30" t="str">
        <f t="shared" si="22"/>
        <v/>
      </c>
      <c r="G225" s="31" t="str">
        <f t="shared" si="23"/>
        <v/>
      </c>
    </row>
    <row r="226" spans="2:7" ht="13.2">
      <c r="B226" s="29" t="str">
        <f t="shared" si="18"/>
        <v/>
      </c>
      <c r="C226" s="30" t="str">
        <f t="shared" si="19"/>
        <v/>
      </c>
      <c r="D226" s="30" t="str">
        <f t="shared" si="20"/>
        <v/>
      </c>
      <c r="E226" s="30" t="str">
        <f t="shared" si="21"/>
        <v/>
      </c>
      <c r="F226" s="30" t="str">
        <f t="shared" si="22"/>
        <v/>
      </c>
      <c r="G226" s="31" t="str">
        <f t="shared" si="23"/>
        <v/>
      </c>
    </row>
    <row r="227" spans="2:7" ht="13.2">
      <c r="B227" s="29" t="str">
        <f t="shared" si="18"/>
        <v/>
      </c>
      <c r="C227" s="30" t="str">
        <f t="shared" si="19"/>
        <v/>
      </c>
      <c r="D227" s="30" t="str">
        <f t="shared" si="20"/>
        <v/>
      </c>
      <c r="E227" s="30" t="str">
        <f t="shared" si="21"/>
        <v/>
      </c>
      <c r="F227" s="30" t="str">
        <f t="shared" si="22"/>
        <v/>
      </c>
      <c r="G227" s="31" t="str">
        <f t="shared" si="23"/>
        <v/>
      </c>
    </row>
    <row r="228" spans="2:7" ht="13.2">
      <c r="B228" s="29" t="str">
        <f t="shared" si="18"/>
        <v/>
      </c>
      <c r="C228" s="30" t="str">
        <f t="shared" si="19"/>
        <v/>
      </c>
      <c r="D228" s="30" t="str">
        <f t="shared" si="20"/>
        <v/>
      </c>
      <c r="E228" s="30" t="str">
        <f t="shared" si="21"/>
        <v/>
      </c>
      <c r="F228" s="30" t="str">
        <f t="shared" si="22"/>
        <v/>
      </c>
      <c r="G228" s="31" t="str">
        <f t="shared" si="23"/>
        <v/>
      </c>
    </row>
    <row r="229" spans="2:7" ht="13.2">
      <c r="B229" s="29" t="str">
        <f t="shared" si="18"/>
        <v/>
      </c>
      <c r="C229" s="30" t="str">
        <f t="shared" si="19"/>
        <v/>
      </c>
      <c r="D229" s="30" t="str">
        <f t="shared" si="20"/>
        <v/>
      </c>
      <c r="E229" s="30" t="str">
        <f t="shared" si="21"/>
        <v/>
      </c>
      <c r="F229" s="30" t="str">
        <f t="shared" si="22"/>
        <v/>
      </c>
      <c r="G229" s="31" t="str">
        <f t="shared" si="23"/>
        <v/>
      </c>
    </row>
    <row r="230" spans="2:7" ht="13.2">
      <c r="B230" s="29" t="str">
        <f t="shared" si="18"/>
        <v/>
      </c>
      <c r="C230" s="30" t="str">
        <f t="shared" si="19"/>
        <v/>
      </c>
      <c r="D230" s="30" t="str">
        <f t="shared" si="20"/>
        <v/>
      </c>
      <c r="E230" s="30" t="str">
        <f t="shared" si="21"/>
        <v/>
      </c>
      <c r="F230" s="30" t="str">
        <f t="shared" si="22"/>
        <v/>
      </c>
      <c r="G230" s="31" t="str">
        <f t="shared" si="23"/>
        <v/>
      </c>
    </row>
    <row r="231" spans="2:7" ht="13.2">
      <c r="B231" s="29" t="str">
        <f t="shared" si="18"/>
        <v/>
      </c>
      <c r="C231" s="30" t="str">
        <f t="shared" si="19"/>
        <v/>
      </c>
      <c r="D231" s="30" t="str">
        <f t="shared" si="20"/>
        <v/>
      </c>
      <c r="E231" s="30" t="str">
        <f t="shared" si="21"/>
        <v/>
      </c>
      <c r="F231" s="30" t="str">
        <f t="shared" si="22"/>
        <v/>
      </c>
      <c r="G231" s="31" t="str">
        <f t="shared" si="23"/>
        <v/>
      </c>
    </row>
    <row r="232" spans="2:7" ht="13.2">
      <c r="B232" s="29" t="str">
        <f t="shared" si="18"/>
        <v/>
      </c>
      <c r="C232" s="30" t="str">
        <f t="shared" si="19"/>
        <v/>
      </c>
      <c r="D232" s="30" t="str">
        <f t="shared" si="20"/>
        <v/>
      </c>
      <c r="E232" s="30" t="str">
        <f t="shared" si="21"/>
        <v/>
      </c>
      <c r="F232" s="30" t="str">
        <f t="shared" si="22"/>
        <v/>
      </c>
      <c r="G232" s="31" t="str">
        <f t="shared" si="23"/>
        <v/>
      </c>
    </row>
    <row r="233" spans="2:7" ht="13.2">
      <c r="B233" s="29" t="str">
        <f t="shared" si="18"/>
        <v/>
      </c>
      <c r="C233" s="30" t="str">
        <f t="shared" si="19"/>
        <v/>
      </c>
      <c r="D233" s="30" t="str">
        <f t="shared" si="20"/>
        <v/>
      </c>
      <c r="E233" s="30" t="str">
        <f t="shared" si="21"/>
        <v/>
      </c>
      <c r="F233" s="30" t="str">
        <f t="shared" si="22"/>
        <v/>
      </c>
      <c r="G233" s="31" t="str">
        <f t="shared" si="23"/>
        <v/>
      </c>
    </row>
    <row r="234" spans="2:7" ht="13.2">
      <c r="B234" s="29" t="str">
        <f t="shared" si="18"/>
        <v/>
      </c>
      <c r="C234" s="30" t="str">
        <f t="shared" si="19"/>
        <v/>
      </c>
      <c r="D234" s="30" t="str">
        <f t="shared" si="20"/>
        <v/>
      </c>
      <c r="E234" s="30" t="str">
        <f t="shared" si="21"/>
        <v/>
      </c>
      <c r="F234" s="30" t="str">
        <f t="shared" si="22"/>
        <v/>
      </c>
      <c r="G234" s="31" t="str">
        <f t="shared" si="23"/>
        <v/>
      </c>
    </row>
    <row r="235" spans="2:7" ht="13.2">
      <c r="B235" s="29" t="str">
        <f t="shared" si="18"/>
        <v/>
      </c>
      <c r="C235" s="30" t="str">
        <f t="shared" si="19"/>
        <v/>
      </c>
      <c r="D235" s="30" t="str">
        <f t="shared" si="20"/>
        <v/>
      </c>
      <c r="E235" s="30" t="str">
        <f t="shared" si="21"/>
        <v/>
      </c>
      <c r="F235" s="30" t="str">
        <f t="shared" si="22"/>
        <v/>
      </c>
      <c r="G235" s="31" t="str">
        <f t="shared" si="23"/>
        <v/>
      </c>
    </row>
    <row r="236" spans="2:7" ht="13.2">
      <c r="B236" s="29" t="str">
        <f t="shared" si="18"/>
        <v/>
      </c>
      <c r="C236" s="30" t="str">
        <f t="shared" si="19"/>
        <v/>
      </c>
      <c r="D236" s="30" t="str">
        <f t="shared" si="20"/>
        <v/>
      </c>
      <c r="E236" s="30" t="str">
        <f t="shared" si="21"/>
        <v/>
      </c>
      <c r="F236" s="30" t="str">
        <f t="shared" si="22"/>
        <v/>
      </c>
      <c r="G236" s="31" t="str">
        <f t="shared" si="23"/>
        <v/>
      </c>
    </row>
    <row r="237" spans="2:7" ht="13.2">
      <c r="B237" s="29" t="str">
        <f t="shared" si="18"/>
        <v/>
      </c>
      <c r="C237" s="30" t="str">
        <f t="shared" si="19"/>
        <v/>
      </c>
      <c r="D237" s="30" t="str">
        <f t="shared" si="20"/>
        <v/>
      </c>
      <c r="E237" s="30" t="str">
        <f t="shared" si="21"/>
        <v/>
      </c>
      <c r="F237" s="30" t="str">
        <f t="shared" si="22"/>
        <v/>
      </c>
      <c r="G237" s="31" t="str">
        <f t="shared" si="23"/>
        <v/>
      </c>
    </row>
    <row r="238" spans="2:7" ht="13.2">
      <c r="B238" s="29" t="str">
        <f t="shared" si="18"/>
        <v/>
      </c>
      <c r="C238" s="30" t="str">
        <f t="shared" si="19"/>
        <v/>
      </c>
      <c r="D238" s="30" t="str">
        <f t="shared" si="20"/>
        <v/>
      </c>
      <c r="E238" s="30" t="str">
        <f t="shared" si="21"/>
        <v/>
      </c>
      <c r="F238" s="30" t="str">
        <f t="shared" si="22"/>
        <v/>
      </c>
      <c r="G238" s="31" t="str">
        <f t="shared" si="23"/>
        <v/>
      </c>
    </row>
    <row r="239" spans="2:7" ht="13.2">
      <c r="B239" s="29" t="str">
        <f t="shared" si="18"/>
        <v/>
      </c>
      <c r="C239" s="30" t="str">
        <f t="shared" si="19"/>
        <v/>
      </c>
      <c r="D239" s="30" t="str">
        <f t="shared" si="20"/>
        <v/>
      </c>
      <c r="E239" s="30" t="str">
        <f t="shared" si="21"/>
        <v/>
      </c>
      <c r="F239" s="30" t="str">
        <f t="shared" si="22"/>
        <v/>
      </c>
      <c r="G239" s="31" t="str">
        <f t="shared" si="23"/>
        <v/>
      </c>
    </row>
    <row r="240" spans="2:7" ht="13.2">
      <c r="B240" s="29" t="str">
        <f t="shared" si="18"/>
        <v/>
      </c>
      <c r="C240" s="30" t="str">
        <f t="shared" si="19"/>
        <v/>
      </c>
      <c r="D240" s="30" t="str">
        <f t="shared" si="20"/>
        <v/>
      </c>
      <c r="E240" s="30" t="str">
        <f t="shared" si="21"/>
        <v/>
      </c>
      <c r="F240" s="30" t="str">
        <f t="shared" si="22"/>
        <v/>
      </c>
      <c r="G240" s="31" t="str">
        <f t="shared" si="23"/>
        <v/>
      </c>
    </row>
    <row r="241" spans="2:7" ht="13.2">
      <c r="B241" s="29" t="str">
        <f t="shared" si="18"/>
        <v/>
      </c>
      <c r="C241" s="30" t="str">
        <f t="shared" si="19"/>
        <v/>
      </c>
      <c r="D241" s="30" t="str">
        <f t="shared" si="20"/>
        <v/>
      </c>
      <c r="E241" s="30" t="str">
        <f t="shared" si="21"/>
        <v/>
      </c>
      <c r="F241" s="30" t="str">
        <f t="shared" si="22"/>
        <v/>
      </c>
      <c r="G241" s="31" t="str">
        <f t="shared" si="23"/>
        <v/>
      </c>
    </row>
    <row r="242" spans="2:7" ht="13.2">
      <c r="B242" s="29" t="str">
        <f t="shared" si="18"/>
        <v/>
      </c>
      <c r="C242" s="30" t="str">
        <f t="shared" si="19"/>
        <v/>
      </c>
      <c r="D242" s="30" t="str">
        <f t="shared" si="20"/>
        <v/>
      </c>
      <c r="E242" s="30" t="str">
        <f t="shared" si="21"/>
        <v/>
      </c>
      <c r="F242" s="30" t="str">
        <f t="shared" si="22"/>
        <v/>
      </c>
      <c r="G242" s="31" t="str">
        <f t="shared" si="23"/>
        <v/>
      </c>
    </row>
    <row r="243" spans="2:7" ht="13.2">
      <c r="B243" s="29" t="str">
        <f t="shared" si="18"/>
        <v/>
      </c>
      <c r="C243" s="30" t="str">
        <f t="shared" si="19"/>
        <v/>
      </c>
      <c r="D243" s="30" t="str">
        <f t="shared" si="20"/>
        <v/>
      </c>
      <c r="E243" s="30" t="str">
        <f t="shared" si="21"/>
        <v/>
      </c>
      <c r="F243" s="30" t="str">
        <f t="shared" si="22"/>
        <v/>
      </c>
      <c r="G243" s="31" t="str">
        <f t="shared" si="23"/>
        <v/>
      </c>
    </row>
    <row r="244" spans="2:7" ht="13.2">
      <c r="B244" s="29" t="str">
        <f t="shared" si="18"/>
        <v/>
      </c>
      <c r="C244" s="30" t="str">
        <f t="shared" si="19"/>
        <v/>
      </c>
      <c r="D244" s="30" t="str">
        <f t="shared" si="20"/>
        <v/>
      </c>
      <c r="E244" s="30" t="str">
        <f t="shared" si="21"/>
        <v/>
      </c>
      <c r="F244" s="30" t="str">
        <f t="shared" si="22"/>
        <v/>
      </c>
      <c r="G244" s="31" t="str">
        <f t="shared" si="23"/>
        <v/>
      </c>
    </row>
    <row r="245" spans="2:7" ht="13.2">
      <c r="B245" s="29" t="str">
        <f t="shared" si="18"/>
        <v/>
      </c>
      <c r="C245" s="30" t="str">
        <f t="shared" si="19"/>
        <v/>
      </c>
      <c r="D245" s="30" t="str">
        <f t="shared" si="20"/>
        <v/>
      </c>
      <c r="E245" s="30" t="str">
        <f t="shared" si="21"/>
        <v/>
      </c>
      <c r="F245" s="30" t="str">
        <f t="shared" si="22"/>
        <v/>
      </c>
      <c r="G245" s="31" t="str">
        <f t="shared" si="23"/>
        <v/>
      </c>
    </row>
    <row r="246" spans="2:7" ht="13.2">
      <c r="B246" s="29" t="str">
        <f t="shared" si="18"/>
        <v/>
      </c>
      <c r="C246" s="30" t="str">
        <f t="shared" si="19"/>
        <v/>
      </c>
      <c r="D246" s="30" t="str">
        <f t="shared" si="20"/>
        <v/>
      </c>
      <c r="E246" s="30" t="str">
        <f t="shared" si="21"/>
        <v/>
      </c>
      <c r="F246" s="30" t="str">
        <f t="shared" si="22"/>
        <v/>
      </c>
      <c r="G246" s="31" t="str">
        <f t="shared" si="23"/>
        <v/>
      </c>
    </row>
    <row r="247" spans="2:7" ht="13.2">
      <c r="B247" s="29" t="str">
        <f t="shared" si="18"/>
        <v/>
      </c>
      <c r="C247" s="30" t="str">
        <f t="shared" si="19"/>
        <v/>
      </c>
      <c r="D247" s="30" t="str">
        <f t="shared" si="20"/>
        <v/>
      </c>
      <c r="E247" s="30" t="str">
        <f t="shared" si="21"/>
        <v/>
      </c>
      <c r="F247" s="30" t="str">
        <f t="shared" si="22"/>
        <v/>
      </c>
      <c r="G247" s="31" t="str">
        <f t="shared" si="23"/>
        <v/>
      </c>
    </row>
    <row r="248" spans="2:7" ht="13.2">
      <c r="B248" s="29" t="str">
        <f t="shared" si="18"/>
        <v/>
      </c>
      <c r="C248" s="30" t="str">
        <f t="shared" si="19"/>
        <v/>
      </c>
      <c r="D248" s="30" t="str">
        <f t="shared" si="20"/>
        <v/>
      </c>
      <c r="E248" s="30" t="str">
        <f t="shared" si="21"/>
        <v/>
      </c>
      <c r="F248" s="30" t="str">
        <f t="shared" si="22"/>
        <v/>
      </c>
      <c r="G248" s="31" t="str">
        <f t="shared" si="23"/>
        <v/>
      </c>
    </row>
    <row r="249" spans="2:7" ht="13.2">
      <c r="B249" s="29" t="str">
        <f t="shared" si="18"/>
        <v/>
      </c>
      <c r="C249" s="30" t="str">
        <f t="shared" si="19"/>
        <v/>
      </c>
      <c r="D249" s="30" t="str">
        <f t="shared" si="20"/>
        <v/>
      </c>
      <c r="E249" s="30" t="str">
        <f t="shared" si="21"/>
        <v/>
      </c>
      <c r="F249" s="30" t="str">
        <f t="shared" si="22"/>
        <v/>
      </c>
      <c r="G249" s="31" t="str">
        <f t="shared" si="23"/>
        <v/>
      </c>
    </row>
    <row r="250" spans="2:7" ht="13.2">
      <c r="B250" s="29" t="str">
        <f t="shared" si="18"/>
        <v/>
      </c>
      <c r="C250" s="30" t="str">
        <f t="shared" si="19"/>
        <v/>
      </c>
      <c r="D250" s="30" t="str">
        <f t="shared" si="20"/>
        <v/>
      </c>
      <c r="E250" s="30" t="str">
        <f t="shared" si="21"/>
        <v/>
      </c>
      <c r="F250" s="30" t="str">
        <f t="shared" si="22"/>
        <v/>
      </c>
      <c r="G250" s="31" t="str">
        <f t="shared" si="23"/>
        <v/>
      </c>
    </row>
    <row r="251" spans="2:7" ht="13.2">
      <c r="B251" s="29" t="str">
        <f t="shared" si="18"/>
        <v/>
      </c>
      <c r="C251" s="30" t="str">
        <f t="shared" si="19"/>
        <v/>
      </c>
      <c r="D251" s="30" t="str">
        <f t="shared" si="20"/>
        <v/>
      </c>
      <c r="E251" s="30" t="str">
        <f t="shared" si="21"/>
        <v/>
      </c>
      <c r="F251" s="30" t="str">
        <f t="shared" si="22"/>
        <v/>
      </c>
      <c r="G251" s="31" t="str">
        <f t="shared" si="23"/>
        <v/>
      </c>
    </row>
    <row r="252" spans="2:7" ht="13.2">
      <c r="B252" s="29" t="str">
        <f t="shared" si="18"/>
        <v/>
      </c>
      <c r="C252" s="30" t="str">
        <f t="shared" si="19"/>
        <v/>
      </c>
      <c r="D252" s="30" t="str">
        <f t="shared" si="20"/>
        <v/>
      </c>
      <c r="E252" s="30" t="str">
        <f t="shared" si="21"/>
        <v/>
      </c>
      <c r="F252" s="30" t="str">
        <f t="shared" si="22"/>
        <v/>
      </c>
      <c r="G252" s="31" t="str">
        <f t="shared" si="23"/>
        <v/>
      </c>
    </row>
    <row r="253" spans="2:7" ht="13.2">
      <c r="B253" s="29" t="str">
        <f t="shared" si="18"/>
        <v/>
      </c>
      <c r="C253" s="30" t="str">
        <f t="shared" si="19"/>
        <v/>
      </c>
      <c r="D253" s="30" t="str">
        <f t="shared" si="20"/>
        <v/>
      </c>
      <c r="E253" s="30" t="str">
        <f t="shared" si="21"/>
        <v/>
      </c>
      <c r="F253" s="30" t="str">
        <f t="shared" si="22"/>
        <v/>
      </c>
      <c r="G253" s="31" t="str">
        <f t="shared" si="23"/>
        <v/>
      </c>
    </row>
    <row r="254" spans="2:7" ht="13.2">
      <c r="B254" s="29" t="str">
        <f t="shared" si="18"/>
        <v/>
      </c>
      <c r="C254" s="30" t="str">
        <f t="shared" si="19"/>
        <v/>
      </c>
      <c r="D254" s="30" t="str">
        <f t="shared" si="20"/>
        <v/>
      </c>
      <c r="E254" s="30" t="str">
        <f t="shared" si="21"/>
        <v/>
      </c>
      <c r="F254" s="30" t="str">
        <f t="shared" si="22"/>
        <v/>
      </c>
      <c r="G254" s="31" t="str">
        <f t="shared" si="23"/>
        <v/>
      </c>
    </row>
    <row r="255" spans="2:7" ht="13.2">
      <c r="B255" s="29" t="str">
        <f t="shared" si="18"/>
        <v/>
      </c>
      <c r="C255" s="30" t="str">
        <f t="shared" si="19"/>
        <v/>
      </c>
      <c r="D255" s="30" t="str">
        <f t="shared" si="20"/>
        <v/>
      </c>
      <c r="E255" s="30" t="str">
        <f t="shared" si="21"/>
        <v/>
      </c>
      <c r="F255" s="30" t="str">
        <f t="shared" si="22"/>
        <v/>
      </c>
      <c r="G255" s="31" t="str">
        <f t="shared" si="23"/>
        <v/>
      </c>
    </row>
    <row r="256" spans="2:7" ht="13.2">
      <c r="B256" s="29" t="str">
        <f t="shared" si="18"/>
        <v/>
      </c>
      <c r="C256" s="30" t="str">
        <f t="shared" si="19"/>
        <v/>
      </c>
      <c r="D256" s="30" t="str">
        <f t="shared" si="20"/>
        <v/>
      </c>
      <c r="E256" s="30" t="str">
        <f t="shared" si="21"/>
        <v/>
      </c>
      <c r="F256" s="30" t="str">
        <f t="shared" si="22"/>
        <v/>
      </c>
      <c r="G256" s="31" t="str">
        <f t="shared" si="23"/>
        <v/>
      </c>
    </row>
    <row r="257" spans="2:7" ht="13.2">
      <c r="B257" s="29" t="str">
        <f t="shared" si="18"/>
        <v/>
      </c>
      <c r="C257" s="30" t="str">
        <f t="shared" si="19"/>
        <v/>
      </c>
      <c r="D257" s="30" t="str">
        <f t="shared" si="20"/>
        <v/>
      </c>
      <c r="E257" s="30" t="str">
        <f t="shared" si="21"/>
        <v/>
      </c>
      <c r="F257" s="30" t="str">
        <f t="shared" si="22"/>
        <v/>
      </c>
      <c r="G257" s="31" t="str">
        <f t="shared" si="23"/>
        <v/>
      </c>
    </row>
    <row r="258" spans="2:7" ht="13.2">
      <c r="B258" s="29" t="str">
        <f t="shared" si="18"/>
        <v/>
      </c>
      <c r="C258" s="30" t="str">
        <f t="shared" si="19"/>
        <v/>
      </c>
      <c r="D258" s="30" t="str">
        <f t="shared" si="20"/>
        <v/>
      </c>
      <c r="E258" s="30" t="str">
        <f t="shared" si="21"/>
        <v/>
      </c>
      <c r="F258" s="30" t="str">
        <f t="shared" si="22"/>
        <v/>
      </c>
      <c r="G258" s="31" t="str">
        <f t="shared" si="23"/>
        <v/>
      </c>
    </row>
    <row r="259" spans="2:7" ht="13.2">
      <c r="B259" s="29" t="str">
        <f t="shared" si="18"/>
        <v/>
      </c>
      <c r="C259" s="30" t="str">
        <f t="shared" si="19"/>
        <v/>
      </c>
      <c r="D259" s="30" t="str">
        <f t="shared" si="20"/>
        <v/>
      </c>
      <c r="E259" s="30" t="str">
        <f t="shared" si="21"/>
        <v/>
      </c>
      <c r="F259" s="30" t="str">
        <f t="shared" si="22"/>
        <v/>
      </c>
      <c r="G259" s="31" t="str">
        <f t="shared" si="23"/>
        <v/>
      </c>
    </row>
    <row r="260" spans="2:7" ht="13.2">
      <c r="B260" s="29" t="str">
        <f t="shared" si="18"/>
        <v/>
      </c>
      <c r="C260" s="30" t="str">
        <f t="shared" si="19"/>
        <v/>
      </c>
      <c r="D260" s="30" t="str">
        <f t="shared" si="20"/>
        <v/>
      </c>
      <c r="E260" s="30" t="str">
        <f t="shared" si="21"/>
        <v/>
      </c>
      <c r="F260" s="30" t="str">
        <f t="shared" si="22"/>
        <v/>
      </c>
      <c r="G260" s="31" t="str">
        <f t="shared" si="23"/>
        <v/>
      </c>
    </row>
    <row r="261" spans="2:7" ht="13.2">
      <c r="B261" s="29" t="str">
        <f t="shared" si="18"/>
        <v/>
      </c>
      <c r="C261" s="30" t="str">
        <f t="shared" si="19"/>
        <v/>
      </c>
      <c r="D261" s="30" t="str">
        <f t="shared" si="20"/>
        <v/>
      </c>
      <c r="E261" s="30" t="str">
        <f t="shared" si="21"/>
        <v/>
      </c>
      <c r="F261" s="30" t="str">
        <f t="shared" si="22"/>
        <v/>
      </c>
      <c r="G261" s="31" t="str">
        <f t="shared" si="23"/>
        <v/>
      </c>
    </row>
    <row r="262" spans="2:7" ht="13.2">
      <c r="B262" s="29" t="str">
        <f t="shared" si="18"/>
        <v/>
      </c>
      <c r="C262" s="30" t="str">
        <f t="shared" si="19"/>
        <v/>
      </c>
      <c r="D262" s="30" t="str">
        <f t="shared" si="20"/>
        <v/>
      </c>
      <c r="E262" s="30" t="str">
        <f t="shared" si="21"/>
        <v/>
      </c>
      <c r="F262" s="30" t="str">
        <f t="shared" si="22"/>
        <v/>
      </c>
      <c r="G262" s="31" t="str">
        <f t="shared" si="23"/>
        <v/>
      </c>
    </row>
    <row r="263" spans="2:7" ht="13.2">
      <c r="B263" s="29" t="str">
        <f t="shared" si="18"/>
        <v/>
      </c>
      <c r="C263" s="30" t="str">
        <f t="shared" si="19"/>
        <v/>
      </c>
      <c r="D263" s="30" t="str">
        <f t="shared" si="20"/>
        <v/>
      </c>
      <c r="E263" s="30" t="str">
        <f t="shared" si="21"/>
        <v/>
      </c>
      <c r="F263" s="30" t="str">
        <f t="shared" si="22"/>
        <v/>
      </c>
      <c r="G263" s="31" t="str">
        <f t="shared" si="23"/>
        <v/>
      </c>
    </row>
    <row r="264" spans="2:7" ht="13.2">
      <c r="B264" s="29" t="str">
        <f t="shared" si="18"/>
        <v/>
      </c>
      <c r="C264" s="30" t="str">
        <f t="shared" si="19"/>
        <v/>
      </c>
      <c r="D264" s="30" t="str">
        <f t="shared" si="20"/>
        <v/>
      </c>
      <c r="E264" s="30" t="str">
        <f t="shared" si="21"/>
        <v/>
      </c>
      <c r="F264" s="30" t="str">
        <f t="shared" si="22"/>
        <v/>
      </c>
      <c r="G264" s="31" t="str">
        <f t="shared" si="23"/>
        <v/>
      </c>
    </row>
    <row r="265" spans="2:7" ht="13.2">
      <c r="B265" s="29" t="str">
        <f t="shared" si="18"/>
        <v/>
      </c>
      <c r="C265" s="30" t="str">
        <f t="shared" si="19"/>
        <v/>
      </c>
      <c r="D265" s="30" t="str">
        <f t="shared" si="20"/>
        <v/>
      </c>
      <c r="E265" s="30" t="str">
        <f t="shared" si="21"/>
        <v/>
      </c>
      <c r="F265" s="30" t="str">
        <f t="shared" si="22"/>
        <v/>
      </c>
      <c r="G265" s="31" t="str">
        <f t="shared" si="23"/>
        <v/>
      </c>
    </row>
    <row r="266" spans="2:7" ht="13.2">
      <c r="B266" s="29" t="str">
        <f t="shared" si="18"/>
        <v/>
      </c>
      <c r="C266" s="30" t="str">
        <f t="shared" si="19"/>
        <v/>
      </c>
      <c r="D266" s="30" t="str">
        <f t="shared" si="20"/>
        <v/>
      </c>
      <c r="E266" s="30" t="str">
        <f t="shared" si="21"/>
        <v/>
      </c>
      <c r="F266" s="30" t="str">
        <f t="shared" si="22"/>
        <v/>
      </c>
      <c r="G266" s="31" t="str">
        <f t="shared" si="23"/>
        <v/>
      </c>
    </row>
    <row r="267" spans="2:7" ht="13.2">
      <c r="B267" s="29" t="str">
        <f t="shared" si="18"/>
        <v/>
      </c>
      <c r="C267" s="30" t="str">
        <f t="shared" si="19"/>
        <v/>
      </c>
      <c r="D267" s="30" t="str">
        <f t="shared" si="20"/>
        <v/>
      </c>
      <c r="E267" s="30" t="str">
        <f t="shared" si="21"/>
        <v/>
      </c>
      <c r="F267" s="30" t="str">
        <f t="shared" si="22"/>
        <v/>
      </c>
      <c r="G267" s="31" t="str">
        <f t="shared" si="23"/>
        <v/>
      </c>
    </row>
    <row r="268" spans="2:7" ht="13.2">
      <c r="B268" s="29" t="str">
        <f t="shared" si="18"/>
        <v/>
      </c>
      <c r="C268" s="30" t="str">
        <f t="shared" si="19"/>
        <v/>
      </c>
      <c r="D268" s="30" t="str">
        <f t="shared" si="20"/>
        <v/>
      </c>
      <c r="E268" s="30" t="str">
        <f t="shared" si="21"/>
        <v/>
      </c>
      <c r="F268" s="30" t="str">
        <f t="shared" si="22"/>
        <v/>
      </c>
      <c r="G268" s="31" t="str">
        <f t="shared" si="23"/>
        <v/>
      </c>
    </row>
    <row r="269" spans="2:7" ht="13.2">
      <c r="B269" s="29" t="str">
        <f t="shared" si="18"/>
        <v/>
      </c>
      <c r="C269" s="30" t="str">
        <f t="shared" si="19"/>
        <v/>
      </c>
      <c r="D269" s="30" t="str">
        <f t="shared" si="20"/>
        <v/>
      </c>
      <c r="E269" s="30" t="str">
        <f t="shared" si="21"/>
        <v/>
      </c>
      <c r="F269" s="30" t="str">
        <f t="shared" si="22"/>
        <v/>
      </c>
      <c r="G269" s="31" t="str">
        <f t="shared" si="23"/>
        <v/>
      </c>
    </row>
    <row r="270" spans="2:7" ht="13.2">
      <c r="B270" s="29" t="str">
        <f t="shared" si="18"/>
        <v/>
      </c>
      <c r="C270" s="30" t="str">
        <f t="shared" si="19"/>
        <v/>
      </c>
      <c r="D270" s="30" t="str">
        <f t="shared" si="20"/>
        <v/>
      </c>
      <c r="E270" s="30" t="str">
        <f t="shared" si="21"/>
        <v/>
      </c>
      <c r="F270" s="30" t="str">
        <f t="shared" si="22"/>
        <v/>
      </c>
      <c r="G270" s="31" t="str">
        <f t="shared" si="23"/>
        <v/>
      </c>
    </row>
    <row r="271" spans="2:7" ht="13.2">
      <c r="B271" s="29" t="str">
        <f t="shared" si="18"/>
        <v/>
      </c>
      <c r="C271" s="30" t="str">
        <f t="shared" si="19"/>
        <v/>
      </c>
      <c r="D271" s="30" t="str">
        <f t="shared" si="20"/>
        <v/>
      </c>
      <c r="E271" s="30" t="str">
        <f t="shared" si="21"/>
        <v/>
      </c>
      <c r="F271" s="30" t="str">
        <f t="shared" si="22"/>
        <v/>
      </c>
      <c r="G271" s="31" t="str">
        <f t="shared" si="23"/>
        <v/>
      </c>
    </row>
    <row r="272" spans="2:7" ht="13.2">
      <c r="B272" s="29" t="str">
        <f t="shared" ref="B272:B335" si="24">IF(((ROW()-nSkip)&lt;=$G$9),(ROW()-nSkip), "")</f>
        <v/>
      </c>
      <c r="C272" s="30" t="str">
        <f t="shared" si="19"/>
        <v/>
      </c>
      <c r="D272" s="30" t="str">
        <f t="shared" si="20"/>
        <v/>
      </c>
      <c r="E272" s="30" t="str">
        <f t="shared" si="21"/>
        <v/>
      </c>
      <c r="F272" s="30" t="str">
        <f t="shared" si="22"/>
        <v/>
      </c>
      <c r="G272" s="31" t="str">
        <f t="shared" si="23"/>
        <v/>
      </c>
    </row>
    <row r="273" spans="2:7" ht="13.2">
      <c r="B273" s="29" t="str">
        <f t="shared" si="24"/>
        <v/>
      </c>
      <c r="C273" s="30" t="str">
        <f t="shared" ref="C273:C336" si="25">IF((B273&lt;=$G$9),-PMT(($G$5/$G$8),$G$9,$G$4),"")</f>
        <v/>
      </c>
      <c r="D273" s="30" t="str">
        <f t="shared" ref="D273:D336" si="26">IF(((ROW()-nSkip)&lt;=$G$9),-PPMT(($G$5/$G$8),B273,$G$9,$G$4),"")</f>
        <v/>
      </c>
      <c r="E273" s="30" t="str">
        <f t="shared" ref="E273:E336" si="27">IF(((ROW()-nSkip)&lt;=$G$9),-IPMT(($G$5/$G$8),B273,$G$9,$G$4),"")</f>
        <v/>
      </c>
      <c r="F273" s="30" t="str">
        <f t="shared" ref="F273:F336" si="28">IF(((ROW()-nSkip)&lt;=$G$9),(E273+F272),"")</f>
        <v/>
      </c>
      <c r="G273" s="31" t="str">
        <f t="shared" ref="G273:G336" si="29">IF(((ROW()-nSkip)&lt;=$G$9),(G272-D273),"")</f>
        <v/>
      </c>
    </row>
    <row r="274" spans="2:7" ht="13.2">
      <c r="B274" s="29" t="str">
        <f t="shared" si="24"/>
        <v/>
      </c>
      <c r="C274" s="30" t="str">
        <f t="shared" si="25"/>
        <v/>
      </c>
      <c r="D274" s="30" t="str">
        <f t="shared" si="26"/>
        <v/>
      </c>
      <c r="E274" s="30" t="str">
        <f t="shared" si="27"/>
        <v/>
      </c>
      <c r="F274" s="30" t="str">
        <f t="shared" si="28"/>
        <v/>
      </c>
      <c r="G274" s="31" t="str">
        <f t="shared" si="29"/>
        <v/>
      </c>
    </row>
    <row r="275" spans="2:7" ht="13.2">
      <c r="B275" s="29" t="str">
        <f t="shared" si="24"/>
        <v/>
      </c>
      <c r="C275" s="30" t="str">
        <f t="shared" si="25"/>
        <v/>
      </c>
      <c r="D275" s="30" t="str">
        <f t="shared" si="26"/>
        <v/>
      </c>
      <c r="E275" s="30" t="str">
        <f t="shared" si="27"/>
        <v/>
      </c>
      <c r="F275" s="30" t="str">
        <f t="shared" si="28"/>
        <v/>
      </c>
      <c r="G275" s="31" t="str">
        <f t="shared" si="29"/>
        <v/>
      </c>
    </row>
    <row r="276" spans="2:7" ht="13.2">
      <c r="B276" s="29" t="str">
        <f t="shared" si="24"/>
        <v/>
      </c>
      <c r="C276" s="30" t="str">
        <f t="shared" si="25"/>
        <v/>
      </c>
      <c r="D276" s="30" t="str">
        <f t="shared" si="26"/>
        <v/>
      </c>
      <c r="E276" s="30" t="str">
        <f t="shared" si="27"/>
        <v/>
      </c>
      <c r="F276" s="30" t="str">
        <f t="shared" si="28"/>
        <v/>
      </c>
      <c r="G276" s="31" t="str">
        <f t="shared" si="29"/>
        <v/>
      </c>
    </row>
    <row r="277" spans="2:7" ht="13.2">
      <c r="B277" s="29" t="str">
        <f t="shared" si="24"/>
        <v/>
      </c>
      <c r="C277" s="30" t="str">
        <f t="shared" si="25"/>
        <v/>
      </c>
      <c r="D277" s="30" t="str">
        <f t="shared" si="26"/>
        <v/>
      </c>
      <c r="E277" s="30" t="str">
        <f t="shared" si="27"/>
        <v/>
      </c>
      <c r="F277" s="30" t="str">
        <f t="shared" si="28"/>
        <v/>
      </c>
      <c r="G277" s="31" t="str">
        <f t="shared" si="29"/>
        <v/>
      </c>
    </row>
    <row r="278" spans="2:7" ht="13.2">
      <c r="B278" s="29" t="str">
        <f t="shared" si="24"/>
        <v/>
      </c>
      <c r="C278" s="30" t="str">
        <f t="shared" si="25"/>
        <v/>
      </c>
      <c r="D278" s="30" t="str">
        <f t="shared" si="26"/>
        <v/>
      </c>
      <c r="E278" s="30" t="str">
        <f t="shared" si="27"/>
        <v/>
      </c>
      <c r="F278" s="30" t="str">
        <f t="shared" si="28"/>
        <v/>
      </c>
      <c r="G278" s="31" t="str">
        <f t="shared" si="29"/>
        <v/>
      </c>
    </row>
    <row r="279" spans="2:7" ht="13.2">
      <c r="B279" s="29" t="str">
        <f t="shared" si="24"/>
        <v/>
      </c>
      <c r="C279" s="30" t="str">
        <f t="shared" si="25"/>
        <v/>
      </c>
      <c r="D279" s="30" t="str">
        <f t="shared" si="26"/>
        <v/>
      </c>
      <c r="E279" s="30" t="str">
        <f t="shared" si="27"/>
        <v/>
      </c>
      <c r="F279" s="30" t="str">
        <f t="shared" si="28"/>
        <v/>
      </c>
      <c r="G279" s="31" t="str">
        <f t="shared" si="29"/>
        <v/>
      </c>
    </row>
    <row r="280" spans="2:7" ht="13.2">
      <c r="B280" s="29" t="str">
        <f t="shared" si="24"/>
        <v/>
      </c>
      <c r="C280" s="30" t="str">
        <f t="shared" si="25"/>
        <v/>
      </c>
      <c r="D280" s="30" t="str">
        <f t="shared" si="26"/>
        <v/>
      </c>
      <c r="E280" s="30" t="str">
        <f t="shared" si="27"/>
        <v/>
      </c>
      <c r="F280" s="30" t="str">
        <f t="shared" si="28"/>
        <v/>
      </c>
      <c r="G280" s="31" t="str">
        <f t="shared" si="29"/>
        <v/>
      </c>
    </row>
    <row r="281" spans="2:7" ht="13.2">
      <c r="B281" s="29" t="str">
        <f t="shared" si="24"/>
        <v/>
      </c>
      <c r="C281" s="30" t="str">
        <f t="shared" si="25"/>
        <v/>
      </c>
      <c r="D281" s="30" t="str">
        <f t="shared" si="26"/>
        <v/>
      </c>
      <c r="E281" s="30" t="str">
        <f t="shared" si="27"/>
        <v/>
      </c>
      <c r="F281" s="30" t="str">
        <f t="shared" si="28"/>
        <v/>
      </c>
      <c r="G281" s="31" t="str">
        <f t="shared" si="29"/>
        <v/>
      </c>
    </row>
    <row r="282" spans="2:7" ht="13.2">
      <c r="B282" s="29" t="str">
        <f t="shared" si="24"/>
        <v/>
      </c>
      <c r="C282" s="30" t="str">
        <f t="shared" si="25"/>
        <v/>
      </c>
      <c r="D282" s="30" t="str">
        <f t="shared" si="26"/>
        <v/>
      </c>
      <c r="E282" s="30" t="str">
        <f t="shared" si="27"/>
        <v/>
      </c>
      <c r="F282" s="30" t="str">
        <f t="shared" si="28"/>
        <v/>
      </c>
      <c r="G282" s="31" t="str">
        <f t="shared" si="29"/>
        <v/>
      </c>
    </row>
    <row r="283" spans="2:7" ht="13.2">
      <c r="B283" s="29" t="str">
        <f t="shared" si="24"/>
        <v/>
      </c>
      <c r="C283" s="30" t="str">
        <f t="shared" si="25"/>
        <v/>
      </c>
      <c r="D283" s="30" t="str">
        <f t="shared" si="26"/>
        <v/>
      </c>
      <c r="E283" s="30" t="str">
        <f t="shared" si="27"/>
        <v/>
      </c>
      <c r="F283" s="30" t="str">
        <f t="shared" si="28"/>
        <v/>
      </c>
      <c r="G283" s="31" t="str">
        <f t="shared" si="29"/>
        <v/>
      </c>
    </row>
    <row r="284" spans="2:7" ht="13.2">
      <c r="B284" s="29" t="str">
        <f t="shared" si="24"/>
        <v/>
      </c>
      <c r="C284" s="30" t="str">
        <f t="shared" si="25"/>
        <v/>
      </c>
      <c r="D284" s="30" t="str">
        <f t="shared" si="26"/>
        <v/>
      </c>
      <c r="E284" s="30" t="str">
        <f t="shared" si="27"/>
        <v/>
      </c>
      <c r="F284" s="30" t="str">
        <f t="shared" si="28"/>
        <v/>
      </c>
      <c r="G284" s="31" t="str">
        <f t="shared" si="29"/>
        <v/>
      </c>
    </row>
    <row r="285" spans="2:7" ht="13.2">
      <c r="B285" s="29" t="str">
        <f t="shared" si="24"/>
        <v/>
      </c>
      <c r="C285" s="30" t="str">
        <f t="shared" si="25"/>
        <v/>
      </c>
      <c r="D285" s="30" t="str">
        <f t="shared" si="26"/>
        <v/>
      </c>
      <c r="E285" s="30" t="str">
        <f t="shared" si="27"/>
        <v/>
      </c>
      <c r="F285" s="30" t="str">
        <f t="shared" si="28"/>
        <v/>
      </c>
      <c r="G285" s="31" t="str">
        <f t="shared" si="29"/>
        <v/>
      </c>
    </row>
    <row r="286" spans="2:7" ht="13.2">
      <c r="B286" s="29" t="str">
        <f t="shared" si="24"/>
        <v/>
      </c>
      <c r="C286" s="30" t="str">
        <f t="shared" si="25"/>
        <v/>
      </c>
      <c r="D286" s="30" t="str">
        <f t="shared" si="26"/>
        <v/>
      </c>
      <c r="E286" s="30" t="str">
        <f t="shared" si="27"/>
        <v/>
      </c>
      <c r="F286" s="30" t="str">
        <f t="shared" si="28"/>
        <v/>
      </c>
      <c r="G286" s="31" t="str">
        <f t="shared" si="29"/>
        <v/>
      </c>
    </row>
    <row r="287" spans="2:7" ht="13.2">
      <c r="B287" s="29" t="str">
        <f t="shared" si="24"/>
        <v/>
      </c>
      <c r="C287" s="30" t="str">
        <f t="shared" si="25"/>
        <v/>
      </c>
      <c r="D287" s="30" t="str">
        <f t="shared" si="26"/>
        <v/>
      </c>
      <c r="E287" s="30" t="str">
        <f t="shared" si="27"/>
        <v/>
      </c>
      <c r="F287" s="30" t="str">
        <f t="shared" si="28"/>
        <v/>
      </c>
      <c r="G287" s="31" t="str">
        <f t="shared" si="29"/>
        <v/>
      </c>
    </row>
    <row r="288" spans="2:7" ht="13.2">
      <c r="B288" s="29" t="str">
        <f t="shared" si="24"/>
        <v/>
      </c>
      <c r="C288" s="30" t="str">
        <f t="shared" si="25"/>
        <v/>
      </c>
      <c r="D288" s="30" t="str">
        <f t="shared" si="26"/>
        <v/>
      </c>
      <c r="E288" s="30" t="str">
        <f t="shared" si="27"/>
        <v/>
      </c>
      <c r="F288" s="30" t="str">
        <f t="shared" si="28"/>
        <v/>
      </c>
      <c r="G288" s="31" t="str">
        <f t="shared" si="29"/>
        <v/>
      </c>
    </row>
    <row r="289" spans="2:7" ht="13.2">
      <c r="B289" s="29" t="str">
        <f t="shared" si="24"/>
        <v/>
      </c>
      <c r="C289" s="30" t="str">
        <f t="shared" si="25"/>
        <v/>
      </c>
      <c r="D289" s="30" t="str">
        <f t="shared" si="26"/>
        <v/>
      </c>
      <c r="E289" s="30" t="str">
        <f t="shared" si="27"/>
        <v/>
      </c>
      <c r="F289" s="30" t="str">
        <f t="shared" si="28"/>
        <v/>
      </c>
      <c r="G289" s="31" t="str">
        <f t="shared" si="29"/>
        <v/>
      </c>
    </row>
    <row r="290" spans="2:7" ht="13.2">
      <c r="B290" s="29" t="str">
        <f t="shared" si="24"/>
        <v/>
      </c>
      <c r="C290" s="30" t="str">
        <f t="shared" si="25"/>
        <v/>
      </c>
      <c r="D290" s="30" t="str">
        <f t="shared" si="26"/>
        <v/>
      </c>
      <c r="E290" s="30" t="str">
        <f t="shared" si="27"/>
        <v/>
      </c>
      <c r="F290" s="30" t="str">
        <f t="shared" si="28"/>
        <v/>
      </c>
      <c r="G290" s="31" t="str">
        <f t="shared" si="29"/>
        <v/>
      </c>
    </row>
    <row r="291" spans="2:7" ht="13.2">
      <c r="B291" s="29" t="str">
        <f t="shared" si="24"/>
        <v/>
      </c>
      <c r="C291" s="30" t="str">
        <f t="shared" si="25"/>
        <v/>
      </c>
      <c r="D291" s="30" t="str">
        <f t="shared" si="26"/>
        <v/>
      </c>
      <c r="E291" s="30" t="str">
        <f t="shared" si="27"/>
        <v/>
      </c>
      <c r="F291" s="30" t="str">
        <f t="shared" si="28"/>
        <v/>
      </c>
      <c r="G291" s="31" t="str">
        <f t="shared" si="29"/>
        <v/>
      </c>
    </row>
    <row r="292" spans="2:7" ht="13.2">
      <c r="B292" s="29" t="str">
        <f t="shared" si="24"/>
        <v/>
      </c>
      <c r="C292" s="30" t="str">
        <f t="shared" si="25"/>
        <v/>
      </c>
      <c r="D292" s="30" t="str">
        <f t="shared" si="26"/>
        <v/>
      </c>
      <c r="E292" s="30" t="str">
        <f t="shared" si="27"/>
        <v/>
      </c>
      <c r="F292" s="30" t="str">
        <f t="shared" si="28"/>
        <v/>
      </c>
      <c r="G292" s="31" t="str">
        <f t="shared" si="29"/>
        <v/>
      </c>
    </row>
    <row r="293" spans="2:7" ht="13.2">
      <c r="B293" s="29" t="str">
        <f t="shared" si="24"/>
        <v/>
      </c>
      <c r="C293" s="30" t="str">
        <f t="shared" si="25"/>
        <v/>
      </c>
      <c r="D293" s="30" t="str">
        <f t="shared" si="26"/>
        <v/>
      </c>
      <c r="E293" s="30" t="str">
        <f t="shared" si="27"/>
        <v/>
      </c>
      <c r="F293" s="30" t="str">
        <f t="shared" si="28"/>
        <v/>
      </c>
      <c r="G293" s="31" t="str">
        <f t="shared" si="29"/>
        <v/>
      </c>
    </row>
    <row r="294" spans="2:7" ht="13.2">
      <c r="B294" s="29" t="str">
        <f t="shared" si="24"/>
        <v/>
      </c>
      <c r="C294" s="30" t="str">
        <f t="shared" si="25"/>
        <v/>
      </c>
      <c r="D294" s="30" t="str">
        <f t="shared" si="26"/>
        <v/>
      </c>
      <c r="E294" s="30" t="str">
        <f t="shared" si="27"/>
        <v/>
      </c>
      <c r="F294" s="30" t="str">
        <f t="shared" si="28"/>
        <v/>
      </c>
      <c r="G294" s="31" t="str">
        <f t="shared" si="29"/>
        <v/>
      </c>
    </row>
    <row r="295" spans="2:7" ht="13.2">
      <c r="B295" s="29" t="str">
        <f t="shared" si="24"/>
        <v/>
      </c>
      <c r="C295" s="30" t="str">
        <f t="shared" si="25"/>
        <v/>
      </c>
      <c r="D295" s="30" t="str">
        <f t="shared" si="26"/>
        <v/>
      </c>
      <c r="E295" s="30" t="str">
        <f t="shared" si="27"/>
        <v/>
      </c>
      <c r="F295" s="30" t="str">
        <f t="shared" si="28"/>
        <v/>
      </c>
      <c r="G295" s="31" t="str">
        <f t="shared" si="29"/>
        <v/>
      </c>
    </row>
    <row r="296" spans="2:7" ht="13.2">
      <c r="B296" s="29" t="str">
        <f t="shared" si="24"/>
        <v/>
      </c>
      <c r="C296" s="30" t="str">
        <f t="shared" si="25"/>
        <v/>
      </c>
      <c r="D296" s="30" t="str">
        <f t="shared" si="26"/>
        <v/>
      </c>
      <c r="E296" s="30" t="str">
        <f t="shared" si="27"/>
        <v/>
      </c>
      <c r="F296" s="30" t="str">
        <f t="shared" si="28"/>
        <v/>
      </c>
      <c r="G296" s="31" t="str">
        <f t="shared" si="29"/>
        <v/>
      </c>
    </row>
    <row r="297" spans="2:7" ht="13.2">
      <c r="B297" s="29" t="str">
        <f t="shared" si="24"/>
        <v/>
      </c>
      <c r="C297" s="30" t="str">
        <f t="shared" si="25"/>
        <v/>
      </c>
      <c r="D297" s="30" t="str">
        <f t="shared" si="26"/>
        <v/>
      </c>
      <c r="E297" s="30" t="str">
        <f t="shared" si="27"/>
        <v/>
      </c>
      <c r="F297" s="30" t="str">
        <f t="shared" si="28"/>
        <v/>
      </c>
      <c r="G297" s="31" t="str">
        <f t="shared" si="29"/>
        <v/>
      </c>
    </row>
    <row r="298" spans="2:7" ht="13.2">
      <c r="B298" s="29" t="str">
        <f t="shared" si="24"/>
        <v/>
      </c>
      <c r="C298" s="30" t="str">
        <f t="shared" si="25"/>
        <v/>
      </c>
      <c r="D298" s="30" t="str">
        <f t="shared" si="26"/>
        <v/>
      </c>
      <c r="E298" s="30" t="str">
        <f t="shared" si="27"/>
        <v/>
      </c>
      <c r="F298" s="30" t="str">
        <f t="shared" si="28"/>
        <v/>
      </c>
      <c r="G298" s="31" t="str">
        <f t="shared" si="29"/>
        <v/>
      </c>
    </row>
    <row r="299" spans="2:7" ht="13.2">
      <c r="B299" s="29" t="str">
        <f t="shared" si="24"/>
        <v/>
      </c>
      <c r="C299" s="30" t="str">
        <f t="shared" si="25"/>
        <v/>
      </c>
      <c r="D299" s="30" t="str">
        <f t="shared" si="26"/>
        <v/>
      </c>
      <c r="E299" s="30" t="str">
        <f t="shared" si="27"/>
        <v/>
      </c>
      <c r="F299" s="30" t="str">
        <f t="shared" si="28"/>
        <v/>
      </c>
      <c r="G299" s="31" t="str">
        <f t="shared" si="29"/>
        <v/>
      </c>
    </row>
    <row r="300" spans="2:7" ht="13.2">
      <c r="B300" s="29" t="str">
        <f t="shared" si="24"/>
        <v/>
      </c>
      <c r="C300" s="30" t="str">
        <f t="shared" si="25"/>
        <v/>
      </c>
      <c r="D300" s="30" t="str">
        <f t="shared" si="26"/>
        <v/>
      </c>
      <c r="E300" s="30" t="str">
        <f t="shared" si="27"/>
        <v/>
      </c>
      <c r="F300" s="30" t="str">
        <f t="shared" si="28"/>
        <v/>
      </c>
      <c r="G300" s="31" t="str">
        <f t="shared" si="29"/>
        <v/>
      </c>
    </row>
    <row r="301" spans="2:7" ht="13.2">
      <c r="B301" s="29" t="str">
        <f t="shared" si="24"/>
        <v/>
      </c>
      <c r="C301" s="30" t="str">
        <f t="shared" si="25"/>
        <v/>
      </c>
      <c r="D301" s="30" t="str">
        <f t="shared" si="26"/>
        <v/>
      </c>
      <c r="E301" s="30" t="str">
        <f t="shared" si="27"/>
        <v/>
      </c>
      <c r="F301" s="30" t="str">
        <f t="shared" si="28"/>
        <v/>
      </c>
      <c r="G301" s="31" t="str">
        <f t="shared" si="29"/>
        <v/>
      </c>
    </row>
    <row r="302" spans="2:7" ht="13.2">
      <c r="B302" s="29" t="str">
        <f t="shared" si="24"/>
        <v/>
      </c>
      <c r="C302" s="30" t="str">
        <f t="shared" si="25"/>
        <v/>
      </c>
      <c r="D302" s="30" t="str">
        <f t="shared" si="26"/>
        <v/>
      </c>
      <c r="E302" s="30" t="str">
        <f t="shared" si="27"/>
        <v/>
      </c>
      <c r="F302" s="30" t="str">
        <f t="shared" si="28"/>
        <v/>
      </c>
      <c r="G302" s="31" t="str">
        <f t="shared" si="29"/>
        <v/>
      </c>
    </row>
    <row r="303" spans="2:7" ht="13.2">
      <c r="B303" s="29" t="str">
        <f t="shared" si="24"/>
        <v/>
      </c>
      <c r="C303" s="30" t="str">
        <f t="shared" si="25"/>
        <v/>
      </c>
      <c r="D303" s="30" t="str">
        <f t="shared" si="26"/>
        <v/>
      </c>
      <c r="E303" s="30" t="str">
        <f t="shared" si="27"/>
        <v/>
      </c>
      <c r="F303" s="30" t="str">
        <f t="shared" si="28"/>
        <v/>
      </c>
      <c r="G303" s="31" t="str">
        <f t="shared" si="29"/>
        <v/>
      </c>
    </row>
    <row r="304" spans="2:7" ht="13.2">
      <c r="B304" s="29" t="str">
        <f t="shared" si="24"/>
        <v/>
      </c>
      <c r="C304" s="30" t="str">
        <f t="shared" si="25"/>
        <v/>
      </c>
      <c r="D304" s="30" t="str">
        <f t="shared" si="26"/>
        <v/>
      </c>
      <c r="E304" s="30" t="str">
        <f t="shared" si="27"/>
        <v/>
      </c>
      <c r="F304" s="30" t="str">
        <f t="shared" si="28"/>
        <v/>
      </c>
      <c r="G304" s="31" t="str">
        <f t="shared" si="29"/>
        <v/>
      </c>
    </row>
    <row r="305" spans="2:7" ht="13.2">
      <c r="B305" s="29" t="str">
        <f t="shared" si="24"/>
        <v/>
      </c>
      <c r="C305" s="30" t="str">
        <f t="shared" si="25"/>
        <v/>
      </c>
      <c r="D305" s="30" t="str">
        <f t="shared" si="26"/>
        <v/>
      </c>
      <c r="E305" s="30" t="str">
        <f t="shared" si="27"/>
        <v/>
      </c>
      <c r="F305" s="30" t="str">
        <f t="shared" si="28"/>
        <v/>
      </c>
      <c r="G305" s="31" t="str">
        <f t="shared" si="29"/>
        <v/>
      </c>
    </row>
    <row r="306" spans="2:7" ht="13.2">
      <c r="B306" s="29" t="str">
        <f t="shared" si="24"/>
        <v/>
      </c>
      <c r="C306" s="30" t="str">
        <f t="shared" si="25"/>
        <v/>
      </c>
      <c r="D306" s="30" t="str">
        <f t="shared" si="26"/>
        <v/>
      </c>
      <c r="E306" s="30" t="str">
        <f t="shared" si="27"/>
        <v/>
      </c>
      <c r="F306" s="30" t="str">
        <f t="shared" si="28"/>
        <v/>
      </c>
      <c r="G306" s="31" t="str">
        <f t="shared" si="29"/>
        <v/>
      </c>
    </row>
    <row r="307" spans="2:7" ht="13.2">
      <c r="B307" s="29" t="str">
        <f t="shared" si="24"/>
        <v/>
      </c>
      <c r="C307" s="30" t="str">
        <f t="shared" si="25"/>
        <v/>
      </c>
      <c r="D307" s="30" t="str">
        <f t="shared" si="26"/>
        <v/>
      </c>
      <c r="E307" s="30" t="str">
        <f t="shared" si="27"/>
        <v/>
      </c>
      <c r="F307" s="30" t="str">
        <f t="shared" si="28"/>
        <v/>
      </c>
      <c r="G307" s="31" t="str">
        <f t="shared" si="29"/>
        <v/>
      </c>
    </row>
    <row r="308" spans="2:7" ht="13.2">
      <c r="B308" s="29" t="str">
        <f t="shared" si="24"/>
        <v/>
      </c>
      <c r="C308" s="30" t="str">
        <f t="shared" si="25"/>
        <v/>
      </c>
      <c r="D308" s="30" t="str">
        <f t="shared" si="26"/>
        <v/>
      </c>
      <c r="E308" s="30" t="str">
        <f t="shared" si="27"/>
        <v/>
      </c>
      <c r="F308" s="30" t="str">
        <f t="shared" si="28"/>
        <v/>
      </c>
      <c r="G308" s="31" t="str">
        <f t="shared" si="29"/>
        <v/>
      </c>
    </row>
    <row r="309" spans="2:7" ht="13.2">
      <c r="B309" s="29" t="str">
        <f t="shared" si="24"/>
        <v/>
      </c>
      <c r="C309" s="30" t="str">
        <f t="shared" si="25"/>
        <v/>
      </c>
      <c r="D309" s="30" t="str">
        <f t="shared" si="26"/>
        <v/>
      </c>
      <c r="E309" s="30" t="str">
        <f t="shared" si="27"/>
        <v/>
      </c>
      <c r="F309" s="30" t="str">
        <f t="shared" si="28"/>
        <v/>
      </c>
      <c r="G309" s="31" t="str">
        <f t="shared" si="29"/>
        <v/>
      </c>
    </row>
    <row r="310" spans="2:7" ht="13.2">
      <c r="B310" s="29" t="str">
        <f t="shared" si="24"/>
        <v/>
      </c>
      <c r="C310" s="30" t="str">
        <f t="shared" si="25"/>
        <v/>
      </c>
      <c r="D310" s="30" t="str">
        <f t="shared" si="26"/>
        <v/>
      </c>
      <c r="E310" s="30" t="str">
        <f t="shared" si="27"/>
        <v/>
      </c>
      <c r="F310" s="30" t="str">
        <f t="shared" si="28"/>
        <v/>
      </c>
      <c r="G310" s="31" t="str">
        <f t="shared" si="29"/>
        <v/>
      </c>
    </row>
    <row r="311" spans="2:7" ht="13.2">
      <c r="B311" s="29" t="str">
        <f t="shared" si="24"/>
        <v/>
      </c>
      <c r="C311" s="30" t="str">
        <f t="shared" si="25"/>
        <v/>
      </c>
      <c r="D311" s="30" t="str">
        <f t="shared" si="26"/>
        <v/>
      </c>
      <c r="E311" s="30" t="str">
        <f t="shared" si="27"/>
        <v/>
      </c>
      <c r="F311" s="30" t="str">
        <f t="shared" si="28"/>
        <v/>
      </c>
      <c r="G311" s="31" t="str">
        <f t="shared" si="29"/>
        <v/>
      </c>
    </row>
    <row r="312" spans="2:7" ht="13.2">
      <c r="B312" s="29" t="str">
        <f t="shared" si="24"/>
        <v/>
      </c>
      <c r="C312" s="30" t="str">
        <f t="shared" si="25"/>
        <v/>
      </c>
      <c r="D312" s="30" t="str">
        <f t="shared" si="26"/>
        <v/>
      </c>
      <c r="E312" s="30" t="str">
        <f t="shared" si="27"/>
        <v/>
      </c>
      <c r="F312" s="30" t="str">
        <f t="shared" si="28"/>
        <v/>
      </c>
      <c r="G312" s="31" t="str">
        <f t="shared" si="29"/>
        <v/>
      </c>
    </row>
    <row r="313" spans="2:7" ht="13.2">
      <c r="B313" s="29" t="str">
        <f t="shared" si="24"/>
        <v/>
      </c>
      <c r="C313" s="30" t="str">
        <f t="shared" si="25"/>
        <v/>
      </c>
      <c r="D313" s="30" t="str">
        <f t="shared" si="26"/>
        <v/>
      </c>
      <c r="E313" s="30" t="str">
        <f t="shared" si="27"/>
        <v/>
      </c>
      <c r="F313" s="30" t="str">
        <f t="shared" si="28"/>
        <v/>
      </c>
      <c r="G313" s="31" t="str">
        <f t="shared" si="29"/>
        <v/>
      </c>
    </row>
    <row r="314" spans="2:7" ht="13.2">
      <c r="B314" s="29" t="str">
        <f t="shared" si="24"/>
        <v/>
      </c>
      <c r="C314" s="30" t="str">
        <f t="shared" si="25"/>
        <v/>
      </c>
      <c r="D314" s="30" t="str">
        <f t="shared" si="26"/>
        <v/>
      </c>
      <c r="E314" s="30" t="str">
        <f t="shared" si="27"/>
        <v/>
      </c>
      <c r="F314" s="30" t="str">
        <f t="shared" si="28"/>
        <v/>
      </c>
      <c r="G314" s="31" t="str">
        <f t="shared" si="29"/>
        <v/>
      </c>
    </row>
    <row r="315" spans="2:7" ht="13.2">
      <c r="B315" s="29" t="str">
        <f t="shared" si="24"/>
        <v/>
      </c>
      <c r="C315" s="30" t="str">
        <f t="shared" si="25"/>
        <v/>
      </c>
      <c r="D315" s="30" t="str">
        <f t="shared" si="26"/>
        <v/>
      </c>
      <c r="E315" s="30" t="str">
        <f t="shared" si="27"/>
        <v/>
      </c>
      <c r="F315" s="30" t="str">
        <f t="shared" si="28"/>
        <v/>
      </c>
      <c r="G315" s="31" t="str">
        <f t="shared" si="29"/>
        <v/>
      </c>
    </row>
    <row r="316" spans="2:7" ht="13.2">
      <c r="B316" s="29" t="str">
        <f t="shared" si="24"/>
        <v/>
      </c>
      <c r="C316" s="30" t="str">
        <f t="shared" si="25"/>
        <v/>
      </c>
      <c r="D316" s="30" t="str">
        <f t="shared" si="26"/>
        <v/>
      </c>
      <c r="E316" s="30" t="str">
        <f t="shared" si="27"/>
        <v/>
      </c>
      <c r="F316" s="30" t="str">
        <f t="shared" si="28"/>
        <v/>
      </c>
      <c r="G316" s="31" t="str">
        <f t="shared" si="29"/>
        <v/>
      </c>
    </row>
    <row r="317" spans="2:7" ht="13.2">
      <c r="B317" s="29" t="str">
        <f t="shared" si="24"/>
        <v/>
      </c>
      <c r="C317" s="30" t="str">
        <f t="shared" si="25"/>
        <v/>
      </c>
      <c r="D317" s="30" t="str">
        <f t="shared" si="26"/>
        <v/>
      </c>
      <c r="E317" s="30" t="str">
        <f t="shared" si="27"/>
        <v/>
      </c>
      <c r="F317" s="30" t="str">
        <f t="shared" si="28"/>
        <v/>
      </c>
      <c r="G317" s="31" t="str">
        <f t="shared" si="29"/>
        <v/>
      </c>
    </row>
    <row r="318" spans="2:7" ht="13.2">
      <c r="B318" s="29" t="str">
        <f t="shared" si="24"/>
        <v/>
      </c>
      <c r="C318" s="30" t="str">
        <f t="shared" si="25"/>
        <v/>
      </c>
      <c r="D318" s="30" t="str">
        <f t="shared" si="26"/>
        <v/>
      </c>
      <c r="E318" s="30" t="str">
        <f t="shared" si="27"/>
        <v/>
      </c>
      <c r="F318" s="30" t="str">
        <f t="shared" si="28"/>
        <v/>
      </c>
      <c r="G318" s="31" t="str">
        <f t="shared" si="29"/>
        <v/>
      </c>
    </row>
    <row r="319" spans="2:7" ht="13.2">
      <c r="B319" s="29" t="str">
        <f t="shared" si="24"/>
        <v/>
      </c>
      <c r="C319" s="30" t="str">
        <f t="shared" si="25"/>
        <v/>
      </c>
      <c r="D319" s="30" t="str">
        <f t="shared" si="26"/>
        <v/>
      </c>
      <c r="E319" s="30" t="str">
        <f t="shared" si="27"/>
        <v/>
      </c>
      <c r="F319" s="30" t="str">
        <f t="shared" si="28"/>
        <v/>
      </c>
      <c r="G319" s="31" t="str">
        <f t="shared" si="29"/>
        <v/>
      </c>
    </row>
    <row r="320" spans="2:7" ht="13.2">
      <c r="B320" s="29" t="str">
        <f t="shared" si="24"/>
        <v/>
      </c>
      <c r="C320" s="30" t="str">
        <f t="shared" si="25"/>
        <v/>
      </c>
      <c r="D320" s="30" t="str">
        <f t="shared" si="26"/>
        <v/>
      </c>
      <c r="E320" s="30" t="str">
        <f t="shared" si="27"/>
        <v/>
      </c>
      <c r="F320" s="30" t="str">
        <f t="shared" si="28"/>
        <v/>
      </c>
      <c r="G320" s="31" t="str">
        <f t="shared" si="29"/>
        <v/>
      </c>
    </row>
    <row r="321" spans="2:7" ht="13.2">
      <c r="B321" s="29" t="str">
        <f t="shared" si="24"/>
        <v/>
      </c>
      <c r="C321" s="30" t="str">
        <f t="shared" si="25"/>
        <v/>
      </c>
      <c r="D321" s="30" t="str">
        <f t="shared" si="26"/>
        <v/>
      </c>
      <c r="E321" s="30" t="str">
        <f t="shared" si="27"/>
        <v/>
      </c>
      <c r="F321" s="30" t="str">
        <f t="shared" si="28"/>
        <v/>
      </c>
      <c r="G321" s="31" t="str">
        <f t="shared" si="29"/>
        <v/>
      </c>
    </row>
    <row r="322" spans="2:7" ht="13.2">
      <c r="B322" s="29" t="str">
        <f t="shared" si="24"/>
        <v/>
      </c>
      <c r="C322" s="30" t="str">
        <f t="shared" si="25"/>
        <v/>
      </c>
      <c r="D322" s="30" t="str">
        <f t="shared" si="26"/>
        <v/>
      </c>
      <c r="E322" s="30" t="str">
        <f t="shared" si="27"/>
        <v/>
      </c>
      <c r="F322" s="30" t="str">
        <f t="shared" si="28"/>
        <v/>
      </c>
      <c r="G322" s="31" t="str">
        <f t="shared" si="29"/>
        <v/>
      </c>
    </row>
    <row r="323" spans="2:7" ht="13.2">
      <c r="B323" s="29" t="str">
        <f t="shared" si="24"/>
        <v/>
      </c>
      <c r="C323" s="30" t="str">
        <f t="shared" si="25"/>
        <v/>
      </c>
      <c r="D323" s="30" t="str">
        <f t="shared" si="26"/>
        <v/>
      </c>
      <c r="E323" s="30" t="str">
        <f t="shared" si="27"/>
        <v/>
      </c>
      <c r="F323" s="30" t="str">
        <f t="shared" si="28"/>
        <v/>
      </c>
      <c r="G323" s="31" t="str">
        <f t="shared" si="29"/>
        <v/>
      </c>
    </row>
    <row r="324" spans="2:7" ht="13.2">
      <c r="B324" s="29" t="str">
        <f t="shared" si="24"/>
        <v/>
      </c>
      <c r="C324" s="30" t="str">
        <f t="shared" si="25"/>
        <v/>
      </c>
      <c r="D324" s="30" t="str">
        <f t="shared" si="26"/>
        <v/>
      </c>
      <c r="E324" s="30" t="str">
        <f t="shared" si="27"/>
        <v/>
      </c>
      <c r="F324" s="30" t="str">
        <f t="shared" si="28"/>
        <v/>
      </c>
      <c r="G324" s="31" t="str">
        <f t="shared" si="29"/>
        <v/>
      </c>
    </row>
    <row r="325" spans="2:7" ht="13.2">
      <c r="B325" s="29" t="str">
        <f t="shared" si="24"/>
        <v/>
      </c>
      <c r="C325" s="30" t="str">
        <f t="shared" si="25"/>
        <v/>
      </c>
      <c r="D325" s="30" t="str">
        <f t="shared" si="26"/>
        <v/>
      </c>
      <c r="E325" s="30" t="str">
        <f t="shared" si="27"/>
        <v/>
      </c>
      <c r="F325" s="30" t="str">
        <f t="shared" si="28"/>
        <v/>
      </c>
      <c r="G325" s="31" t="str">
        <f t="shared" si="29"/>
        <v/>
      </c>
    </row>
    <row r="326" spans="2:7" ht="13.2">
      <c r="B326" s="29" t="str">
        <f t="shared" si="24"/>
        <v/>
      </c>
      <c r="C326" s="30" t="str">
        <f t="shared" si="25"/>
        <v/>
      </c>
      <c r="D326" s="30" t="str">
        <f t="shared" si="26"/>
        <v/>
      </c>
      <c r="E326" s="30" t="str">
        <f t="shared" si="27"/>
        <v/>
      </c>
      <c r="F326" s="30" t="str">
        <f t="shared" si="28"/>
        <v/>
      </c>
      <c r="G326" s="31" t="str">
        <f t="shared" si="29"/>
        <v/>
      </c>
    </row>
    <row r="327" spans="2:7" ht="13.2">
      <c r="B327" s="29" t="str">
        <f t="shared" si="24"/>
        <v/>
      </c>
      <c r="C327" s="30" t="str">
        <f t="shared" si="25"/>
        <v/>
      </c>
      <c r="D327" s="30" t="str">
        <f t="shared" si="26"/>
        <v/>
      </c>
      <c r="E327" s="30" t="str">
        <f t="shared" si="27"/>
        <v/>
      </c>
      <c r="F327" s="30" t="str">
        <f t="shared" si="28"/>
        <v/>
      </c>
      <c r="G327" s="31" t="str">
        <f t="shared" si="29"/>
        <v/>
      </c>
    </row>
    <row r="328" spans="2:7" ht="13.2">
      <c r="B328" s="29" t="str">
        <f t="shared" si="24"/>
        <v/>
      </c>
      <c r="C328" s="30" t="str">
        <f t="shared" si="25"/>
        <v/>
      </c>
      <c r="D328" s="30" t="str">
        <f t="shared" si="26"/>
        <v/>
      </c>
      <c r="E328" s="30" t="str">
        <f t="shared" si="27"/>
        <v/>
      </c>
      <c r="F328" s="30" t="str">
        <f t="shared" si="28"/>
        <v/>
      </c>
      <c r="G328" s="31" t="str">
        <f t="shared" si="29"/>
        <v/>
      </c>
    </row>
    <row r="329" spans="2:7" ht="13.2">
      <c r="B329" s="29" t="str">
        <f t="shared" si="24"/>
        <v/>
      </c>
      <c r="C329" s="30" t="str">
        <f t="shared" si="25"/>
        <v/>
      </c>
      <c r="D329" s="30" t="str">
        <f t="shared" si="26"/>
        <v/>
      </c>
      <c r="E329" s="30" t="str">
        <f t="shared" si="27"/>
        <v/>
      </c>
      <c r="F329" s="30" t="str">
        <f t="shared" si="28"/>
        <v/>
      </c>
      <c r="G329" s="31" t="str">
        <f t="shared" si="29"/>
        <v/>
      </c>
    </row>
    <row r="330" spans="2:7" ht="13.2">
      <c r="B330" s="29" t="str">
        <f t="shared" si="24"/>
        <v/>
      </c>
      <c r="C330" s="30" t="str">
        <f t="shared" si="25"/>
        <v/>
      </c>
      <c r="D330" s="30" t="str">
        <f t="shared" si="26"/>
        <v/>
      </c>
      <c r="E330" s="30" t="str">
        <f t="shared" si="27"/>
        <v/>
      </c>
      <c r="F330" s="30" t="str">
        <f t="shared" si="28"/>
        <v/>
      </c>
      <c r="G330" s="31" t="str">
        <f t="shared" si="29"/>
        <v/>
      </c>
    </row>
    <row r="331" spans="2:7" ht="13.2">
      <c r="B331" s="29" t="str">
        <f t="shared" si="24"/>
        <v/>
      </c>
      <c r="C331" s="30" t="str">
        <f t="shared" si="25"/>
        <v/>
      </c>
      <c r="D331" s="30" t="str">
        <f t="shared" si="26"/>
        <v/>
      </c>
      <c r="E331" s="30" t="str">
        <f t="shared" si="27"/>
        <v/>
      </c>
      <c r="F331" s="30" t="str">
        <f t="shared" si="28"/>
        <v/>
      </c>
      <c r="G331" s="31" t="str">
        <f t="shared" si="29"/>
        <v/>
      </c>
    </row>
    <row r="332" spans="2:7" ht="13.2">
      <c r="B332" s="29" t="str">
        <f t="shared" si="24"/>
        <v/>
      </c>
      <c r="C332" s="30" t="str">
        <f t="shared" si="25"/>
        <v/>
      </c>
      <c r="D332" s="30" t="str">
        <f t="shared" si="26"/>
        <v/>
      </c>
      <c r="E332" s="30" t="str">
        <f t="shared" si="27"/>
        <v/>
      </c>
      <c r="F332" s="30" t="str">
        <f t="shared" si="28"/>
        <v/>
      </c>
      <c r="G332" s="31" t="str">
        <f t="shared" si="29"/>
        <v/>
      </c>
    </row>
    <row r="333" spans="2:7" ht="13.2">
      <c r="B333" s="29" t="str">
        <f t="shared" si="24"/>
        <v/>
      </c>
      <c r="C333" s="30" t="str">
        <f t="shared" si="25"/>
        <v/>
      </c>
      <c r="D333" s="30" t="str">
        <f t="shared" si="26"/>
        <v/>
      </c>
      <c r="E333" s="30" t="str">
        <f t="shared" si="27"/>
        <v/>
      </c>
      <c r="F333" s="30" t="str">
        <f t="shared" si="28"/>
        <v/>
      </c>
      <c r="G333" s="31" t="str">
        <f t="shared" si="29"/>
        <v/>
      </c>
    </row>
    <row r="334" spans="2:7" ht="13.2">
      <c r="B334" s="29" t="str">
        <f t="shared" si="24"/>
        <v/>
      </c>
      <c r="C334" s="30" t="str">
        <f t="shared" si="25"/>
        <v/>
      </c>
      <c r="D334" s="30" t="str">
        <f t="shared" si="26"/>
        <v/>
      </c>
      <c r="E334" s="30" t="str">
        <f t="shared" si="27"/>
        <v/>
      </c>
      <c r="F334" s="30" t="str">
        <f t="shared" si="28"/>
        <v/>
      </c>
      <c r="G334" s="31" t="str">
        <f t="shared" si="29"/>
        <v/>
      </c>
    </row>
    <row r="335" spans="2:7" ht="13.2">
      <c r="B335" s="29" t="str">
        <f t="shared" si="24"/>
        <v/>
      </c>
      <c r="C335" s="30" t="str">
        <f t="shared" si="25"/>
        <v/>
      </c>
      <c r="D335" s="30" t="str">
        <f t="shared" si="26"/>
        <v/>
      </c>
      <c r="E335" s="30" t="str">
        <f t="shared" si="27"/>
        <v/>
      </c>
      <c r="F335" s="30" t="str">
        <f t="shared" si="28"/>
        <v/>
      </c>
      <c r="G335" s="31" t="str">
        <f t="shared" si="29"/>
        <v/>
      </c>
    </row>
    <row r="336" spans="2:7" ht="13.2">
      <c r="B336" s="29" t="str">
        <f t="shared" ref="B336:B375" si="30">IF(((ROW()-nSkip)&lt;=$G$9),(ROW()-nSkip), "")</f>
        <v/>
      </c>
      <c r="C336" s="30" t="str">
        <f t="shared" si="25"/>
        <v/>
      </c>
      <c r="D336" s="30" t="str">
        <f t="shared" si="26"/>
        <v/>
      </c>
      <c r="E336" s="30" t="str">
        <f t="shared" si="27"/>
        <v/>
      </c>
      <c r="F336" s="30" t="str">
        <f t="shared" si="28"/>
        <v/>
      </c>
      <c r="G336" s="31" t="str">
        <f t="shared" si="29"/>
        <v/>
      </c>
    </row>
    <row r="337" spans="2:7" ht="13.2">
      <c r="B337" s="29" t="str">
        <f t="shared" si="30"/>
        <v/>
      </c>
      <c r="C337" s="30" t="str">
        <f t="shared" ref="C337:C375" si="31">IF((B337&lt;=$G$9),-PMT(($G$5/$G$8),$G$9,$G$4),"")</f>
        <v/>
      </c>
      <c r="D337" s="30" t="str">
        <f t="shared" ref="D337:D375" si="32">IF(((ROW()-nSkip)&lt;=$G$9),-PPMT(($G$5/$G$8),B337,$G$9,$G$4),"")</f>
        <v/>
      </c>
      <c r="E337" s="30" t="str">
        <f t="shared" ref="E337:E375" si="33">IF(((ROW()-nSkip)&lt;=$G$9),-IPMT(($G$5/$G$8),B337,$G$9,$G$4),"")</f>
        <v/>
      </c>
      <c r="F337" s="30" t="str">
        <f t="shared" ref="F337:F375" si="34">IF(((ROW()-nSkip)&lt;=$G$9),(E337+F336),"")</f>
        <v/>
      </c>
      <c r="G337" s="31" t="str">
        <f t="shared" ref="G337:G375" si="35">IF(((ROW()-nSkip)&lt;=$G$9),(G336-D337),"")</f>
        <v/>
      </c>
    </row>
    <row r="338" spans="2:7" ht="13.2">
      <c r="B338" s="29" t="str">
        <f t="shared" si="30"/>
        <v/>
      </c>
      <c r="C338" s="30" t="str">
        <f t="shared" si="31"/>
        <v/>
      </c>
      <c r="D338" s="30" t="str">
        <f t="shared" si="32"/>
        <v/>
      </c>
      <c r="E338" s="30" t="str">
        <f t="shared" si="33"/>
        <v/>
      </c>
      <c r="F338" s="30" t="str">
        <f t="shared" si="34"/>
        <v/>
      </c>
      <c r="G338" s="31" t="str">
        <f t="shared" si="35"/>
        <v/>
      </c>
    </row>
    <row r="339" spans="2:7" ht="13.2">
      <c r="B339" s="29" t="str">
        <f t="shared" si="30"/>
        <v/>
      </c>
      <c r="C339" s="30" t="str">
        <f t="shared" si="31"/>
        <v/>
      </c>
      <c r="D339" s="30" t="str">
        <f t="shared" si="32"/>
        <v/>
      </c>
      <c r="E339" s="30" t="str">
        <f t="shared" si="33"/>
        <v/>
      </c>
      <c r="F339" s="30" t="str">
        <f t="shared" si="34"/>
        <v/>
      </c>
      <c r="G339" s="31" t="str">
        <f t="shared" si="35"/>
        <v/>
      </c>
    </row>
    <row r="340" spans="2:7" ht="13.2">
      <c r="B340" s="29" t="str">
        <f t="shared" si="30"/>
        <v/>
      </c>
      <c r="C340" s="30" t="str">
        <f t="shared" si="31"/>
        <v/>
      </c>
      <c r="D340" s="30" t="str">
        <f t="shared" si="32"/>
        <v/>
      </c>
      <c r="E340" s="30" t="str">
        <f t="shared" si="33"/>
        <v/>
      </c>
      <c r="F340" s="30" t="str">
        <f t="shared" si="34"/>
        <v/>
      </c>
      <c r="G340" s="31" t="str">
        <f t="shared" si="35"/>
        <v/>
      </c>
    </row>
    <row r="341" spans="2:7" ht="13.2">
      <c r="B341" s="29" t="str">
        <f t="shared" si="30"/>
        <v/>
      </c>
      <c r="C341" s="30" t="str">
        <f t="shared" si="31"/>
        <v/>
      </c>
      <c r="D341" s="30" t="str">
        <f t="shared" si="32"/>
        <v/>
      </c>
      <c r="E341" s="30" t="str">
        <f t="shared" si="33"/>
        <v/>
      </c>
      <c r="F341" s="30" t="str">
        <f t="shared" si="34"/>
        <v/>
      </c>
      <c r="G341" s="31" t="str">
        <f t="shared" si="35"/>
        <v/>
      </c>
    </row>
    <row r="342" spans="2:7" ht="13.2">
      <c r="B342" s="29" t="str">
        <f t="shared" si="30"/>
        <v/>
      </c>
      <c r="C342" s="30" t="str">
        <f t="shared" si="31"/>
        <v/>
      </c>
      <c r="D342" s="30" t="str">
        <f t="shared" si="32"/>
        <v/>
      </c>
      <c r="E342" s="30" t="str">
        <f t="shared" si="33"/>
        <v/>
      </c>
      <c r="F342" s="30" t="str">
        <f t="shared" si="34"/>
        <v/>
      </c>
      <c r="G342" s="31" t="str">
        <f t="shared" si="35"/>
        <v/>
      </c>
    </row>
    <row r="343" spans="2:7" ht="13.2">
      <c r="B343" s="29" t="str">
        <f t="shared" si="30"/>
        <v/>
      </c>
      <c r="C343" s="30" t="str">
        <f t="shared" si="31"/>
        <v/>
      </c>
      <c r="D343" s="30" t="str">
        <f t="shared" si="32"/>
        <v/>
      </c>
      <c r="E343" s="30" t="str">
        <f t="shared" si="33"/>
        <v/>
      </c>
      <c r="F343" s="30" t="str">
        <f t="shared" si="34"/>
        <v/>
      </c>
      <c r="G343" s="31" t="str">
        <f t="shared" si="35"/>
        <v/>
      </c>
    </row>
    <row r="344" spans="2:7" ht="13.2">
      <c r="B344" s="29" t="str">
        <f t="shared" si="30"/>
        <v/>
      </c>
      <c r="C344" s="30" t="str">
        <f t="shared" si="31"/>
        <v/>
      </c>
      <c r="D344" s="30" t="str">
        <f t="shared" si="32"/>
        <v/>
      </c>
      <c r="E344" s="30" t="str">
        <f t="shared" si="33"/>
        <v/>
      </c>
      <c r="F344" s="30" t="str">
        <f t="shared" si="34"/>
        <v/>
      </c>
      <c r="G344" s="31" t="str">
        <f t="shared" si="35"/>
        <v/>
      </c>
    </row>
    <row r="345" spans="2:7" ht="13.2">
      <c r="B345" s="29" t="str">
        <f t="shared" si="30"/>
        <v/>
      </c>
      <c r="C345" s="30" t="str">
        <f t="shared" si="31"/>
        <v/>
      </c>
      <c r="D345" s="30" t="str">
        <f t="shared" si="32"/>
        <v/>
      </c>
      <c r="E345" s="30" t="str">
        <f t="shared" si="33"/>
        <v/>
      </c>
      <c r="F345" s="30" t="str">
        <f t="shared" si="34"/>
        <v/>
      </c>
      <c r="G345" s="31" t="str">
        <f t="shared" si="35"/>
        <v/>
      </c>
    </row>
    <row r="346" spans="2:7" ht="13.2">
      <c r="B346" s="29" t="str">
        <f t="shared" si="30"/>
        <v/>
      </c>
      <c r="C346" s="30" t="str">
        <f t="shared" si="31"/>
        <v/>
      </c>
      <c r="D346" s="30" t="str">
        <f t="shared" si="32"/>
        <v/>
      </c>
      <c r="E346" s="30" t="str">
        <f t="shared" si="33"/>
        <v/>
      </c>
      <c r="F346" s="30" t="str">
        <f t="shared" si="34"/>
        <v/>
      </c>
      <c r="G346" s="31" t="str">
        <f t="shared" si="35"/>
        <v/>
      </c>
    </row>
    <row r="347" spans="2:7" ht="13.2">
      <c r="B347" s="29" t="str">
        <f t="shared" si="30"/>
        <v/>
      </c>
      <c r="C347" s="30" t="str">
        <f t="shared" si="31"/>
        <v/>
      </c>
      <c r="D347" s="30" t="str">
        <f t="shared" si="32"/>
        <v/>
      </c>
      <c r="E347" s="30" t="str">
        <f t="shared" si="33"/>
        <v/>
      </c>
      <c r="F347" s="30" t="str">
        <f t="shared" si="34"/>
        <v/>
      </c>
      <c r="G347" s="31" t="str">
        <f t="shared" si="35"/>
        <v/>
      </c>
    </row>
    <row r="348" spans="2:7" ht="13.2">
      <c r="B348" s="29" t="str">
        <f t="shared" si="30"/>
        <v/>
      </c>
      <c r="C348" s="30" t="str">
        <f t="shared" si="31"/>
        <v/>
      </c>
      <c r="D348" s="30" t="str">
        <f t="shared" si="32"/>
        <v/>
      </c>
      <c r="E348" s="30" t="str">
        <f t="shared" si="33"/>
        <v/>
      </c>
      <c r="F348" s="30" t="str">
        <f t="shared" si="34"/>
        <v/>
      </c>
      <c r="G348" s="31" t="str">
        <f t="shared" si="35"/>
        <v/>
      </c>
    </row>
    <row r="349" spans="2:7" ht="13.2">
      <c r="B349" s="29" t="str">
        <f t="shared" si="30"/>
        <v/>
      </c>
      <c r="C349" s="30" t="str">
        <f t="shared" si="31"/>
        <v/>
      </c>
      <c r="D349" s="30" t="str">
        <f t="shared" si="32"/>
        <v/>
      </c>
      <c r="E349" s="30" t="str">
        <f t="shared" si="33"/>
        <v/>
      </c>
      <c r="F349" s="30" t="str">
        <f t="shared" si="34"/>
        <v/>
      </c>
      <c r="G349" s="31" t="str">
        <f t="shared" si="35"/>
        <v/>
      </c>
    </row>
    <row r="350" spans="2:7" ht="13.2">
      <c r="B350" s="29" t="str">
        <f t="shared" si="30"/>
        <v/>
      </c>
      <c r="C350" s="30" t="str">
        <f t="shared" si="31"/>
        <v/>
      </c>
      <c r="D350" s="30" t="str">
        <f t="shared" si="32"/>
        <v/>
      </c>
      <c r="E350" s="30" t="str">
        <f t="shared" si="33"/>
        <v/>
      </c>
      <c r="F350" s="30" t="str">
        <f t="shared" si="34"/>
        <v/>
      </c>
      <c r="G350" s="31" t="str">
        <f t="shared" si="35"/>
        <v/>
      </c>
    </row>
    <row r="351" spans="2:7" ht="13.2">
      <c r="B351" s="29" t="str">
        <f t="shared" si="30"/>
        <v/>
      </c>
      <c r="C351" s="30" t="str">
        <f t="shared" si="31"/>
        <v/>
      </c>
      <c r="D351" s="30" t="str">
        <f t="shared" si="32"/>
        <v/>
      </c>
      <c r="E351" s="30" t="str">
        <f t="shared" si="33"/>
        <v/>
      </c>
      <c r="F351" s="30" t="str">
        <f t="shared" si="34"/>
        <v/>
      </c>
      <c r="G351" s="31" t="str">
        <f t="shared" si="35"/>
        <v/>
      </c>
    </row>
    <row r="352" spans="2:7" ht="13.2">
      <c r="B352" s="29" t="str">
        <f t="shared" si="30"/>
        <v/>
      </c>
      <c r="C352" s="30" t="str">
        <f t="shared" si="31"/>
        <v/>
      </c>
      <c r="D352" s="30" t="str">
        <f t="shared" si="32"/>
        <v/>
      </c>
      <c r="E352" s="30" t="str">
        <f t="shared" si="33"/>
        <v/>
      </c>
      <c r="F352" s="30" t="str">
        <f t="shared" si="34"/>
        <v/>
      </c>
      <c r="G352" s="31" t="str">
        <f t="shared" si="35"/>
        <v/>
      </c>
    </row>
    <row r="353" spans="2:7" ht="13.2">
      <c r="B353" s="29" t="str">
        <f t="shared" si="30"/>
        <v/>
      </c>
      <c r="C353" s="30" t="str">
        <f t="shared" si="31"/>
        <v/>
      </c>
      <c r="D353" s="30" t="str">
        <f t="shared" si="32"/>
        <v/>
      </c>
      <c r="E353" s="30" t="str">
        <f t="shared" si="33"/>
        <v/>
      </c>
      <c r="F353" s="30" t="str">
        <f t="shared" si="34"/>
        <v/>
      </c>
      <c r="G353" s="31" t="str">
        <f t="shared" si="35"/>
        <v/>
      </c>
    </row>
    <row r="354" spans="2:7" ht="13.2">
      <c r="B354" s="29" t="str">
        <f t="shared" si="30"/>
        <v/>
      </c>
      <c r="C354" s="30" t="str">
        <f t="shared" si="31"/>
        <v/>
      </c>
      <c r="D354" s="30" t="str">
        <f t="shared" si="32"/>
        <v/>
      </c>
      <c r="E354" s="30" t="str">
        <f t="shared" si="33"/>
        <v/>
      </c>
      <c r="F354" s="30" t="str">
        <f t="shared" si="34"/>
        <v/>
      </c>
      <c r="G354" s="31" t="str">
        <f t="shared" si="35"/>
        <v/>
      </c>
    </row>
    <row r="355" spans="2:7" ht="13.2">
      <c r="B355" s="29" t="str">
        <f t="shared" si="30"/>
        <v/>
      </c>
      <c r="C355" s="30" t="str">
        <f t="shared" si="31"/>
        <v/>
      </c>
      <c r="D355" s="30" t="str">
        <f t="shared" si="32"/>
        <v/>
      </c>
      <c r="E355" s="30" t="str">
        <f t="shared" si="33"/>
        <v/>
      </c>
      <c r="F355" s="30" t="str">
        <f t="shared" si="34"/>
        <v/>
      </c>
      <c r="G355" s="31" t="str">
        <f t="shared" si="35"/>
        <v/>
      </c>
    </row>
    <row r="356" spans="2:7" ht="13.2">
      <c r="B356" s="29" t="str">
        <f t="shared" si="30"/>
        <v/>
      </c>
      <c r="C356" s="30" t="str">
        <f t="shared" si="31"/>
        <v/>
      </c>
      <c r="D356" s="30" t="str">
        <f t="shared" si="32"/>
        <v/>
      </c>
      <c r="E356" s="30" t="str">
        <f t="shared" si="33"/>
        <v/>
      </c>
      <c r="F356" s="30" t="str">
        <f t="shared" si="34"/>
        <v/>
      </c>
      <c r="G356" s="31" t="str">
        <f t="shared" si="35"/>
        <v/>
      </c>
    </row>
    <row r="357" spans="2:7" ht="13.2">
      <c r="B357" s="29" t="str">
        <f t="shared" si="30"/>
        <v/>
      </c>
      <c r="C357" s="30" t="str">
        <f t="shared" si="31"/>
        <v/>
      </c>
      <c r="D357" s="30" t="str">
        <f t="shared" si="32"/>
        <v/>
      </c>
      <c r="E357" s="30" t="str">
        <f t="shared" si="33"/>
        <v/>
      </c>
      <c r="F357" s="30" t="str">
        <f t="shared" si="34"/>
        <v/>
      </c>
      <c r="G357" s="31" t="str">
        <f t="shared" si="35"/>
        <v/>
      </c>
    </row>
    <row r="358" spans="2:7" ht="13.2">
      <c r="B358" s="29" t="str">
        <f t="shared" si="30"/>
        <v/>
      </c>
      <c r="C358" s="30" t="str">
        <f t="shared" si="31"/>
        <v/>
      </c>
      <c r="D358" s="30" t="str">
        <f t="shared" si="32"/>
        <v/>
      </c>
      <c r="E358" s="30" t="str">
        <f t="shared" si="33"/>
        <v/>
      </c>
      <c r="F358" s="30" t="str">
        <f t="shared" si="34"/>
        <v/>
      </c>
      <c r="G358" s="31" t="str">
        <f t="shared" si="35"/>
        <v/>
      </c>
    </row>
    <row r="359" spans="2:7" ht="13.2">
      <c r="B359" s="29" t="str">
        <f t="shared" si="30"/>
        <v/>
      </c>
      <c r="C359" s="30" t="str">
        <f t="shared" si="31"/>
        <v/>
      </c>
      <c r="D359" s="30" t="str">
        <f t="shared" si="32"/>
        <v/>
      </c>
      <c r="E359" s="30" t="str">
        <f t="shared" si="33"/>
        <v/>
      </c>
      <c r="F359" s="30" t="str">
        <f t="shared" si="34"/>
        <v/>
      </c>
      <c r="G359" s="31" t="str">
        <f t="shared" si="35"/>
        <v/>
      </c>
    </row>
    <row r="360" spans="2:7" ht="13.2">
      <c r="B360" s="29" t="str">
        <f t="shared" si="30"/>
        <v/>
      </c>
      <c r="C360" s="30" t="str">
        <f t="shared" si="31"/>
        <v/>
      </c>
      <c r="D360" s="30" t="str">
        <f t="shared" si="32"/>
        <v/>
      </c>
      <c r="E360" s="30" t="str">
        <f t="shared" si="33"/>
        <v/>
      </c>
      <c r="F360" s="30" t="str">
        <f t="shared" si="34"/>
        <v/>
      </c>
      <c r="G360" s="31" t="str">
        <f t="shared" si="35"/>
        <v/>
      </c>
    </row>
    <row r="361" spans="2:7" ht="13.2">
      <c r="B361" s="29" t="str">
        <f t="shared" si="30"/>
        <v/>
      </c>
      <c r="C361" s="30" t="str">
        <f t="shared" si="31"/>
        <v/>
      </c>
      <c r="D361" s="30" t="str">
        <f t="shared" si="32"/>
        <v/>
      </c>
      <c r="E361" s="30" t="str">
        <f t="shared" si="33"/>
        <v/>
      </c>
      <c r="F361" s="30" t="str">
        <f t="shared" si="34"/>
        <v/>
      </c>
      <c r="G361" s="31" t="str">
        <f t="shared" si="35"/>
        <v/>
      </c>
    </row>
    <row r="362" spans="2:7" ht="13.2">
      <c r="B362" s="29" t="str">
        <f t="shared" si="30"/>
        <v/>
      </c>
      <c r="C362" s="30" t="str">
        <f t="shared" si="31"/>
        <v/>
      </c>
      <c r="D362" s="30" t="str">
        <f t="shared" si="32"/>
        <v/>
      </c>
      <c r="E362" s="30" t="str">
        <f t="shared" si="33"/>
        <v/>
      </c>
      <c r="F362" s="30" t="str">
        <f t="shared" si="34"/>
        <v/>
      </c>
      <c r="G362" s="31" t="str">
        <f t="shared" si="35"/>
        <v/>
      </c>
    </row>
    <row r="363" spans="2:7" ht="13.2">
      <c r="B363" s="29" t="str">
        <f t="shared" si="30"/>
        <v/>
      </c>
      <c r="C363" s="30" t="str">
        <f t="shared" si="31"/>
        <v/>
      </c>
      <c r="D363" s="30" t="str">
        <f t="shared" si="32"/>
        <v/>
      </c>
      <c r="E363" s="30" t="str">
        <f t="shared" si="33"/>
        <v/>
      </c>
      <c r="F363" s="30" t="str">
        <f t="shared" si="34"/>
        <v/>
      </c>
      <c r="G363" s="31" t="str">
        <f t="shared" si="35"/>
        <v/>
      </c>
    </row>
    <row r="364" spans="2:7" ht="13.2">
      <c r="B364" s="29" t="str">
        <f t="shared" si="30"/>
        <v/>
      </c>
      <c r="C364" s="30" t="str">
        <f t="shared" si="31"/>
        <v/>
      </c>
      <c r="D364" s="30" t="str">
        <f t="shared" si="32"/>
        <v/>
      </c>
      <c r="E364" s="30" t="str">
        <f t="shared" si="33"/>
        <v/>
      </c>
      <c r="F364" s="30" t="str">
        <f t="shared" si="34"/>
        <v/>
      </c>
      <c r="G364" s="31" t="str">
        <f t="shared" si="35"/>
        <v/>
      </c>
    </row>
    <row r="365" spans="2:7" ht="13.2">
      <c r="B365" s="29" t="str">
        <f t="shared" si="30"/>
        <v/>
      </c>
      <c r="C365" s="30" t="str">
        <f t="shared" si="31"/>
        <v/>
      </c>
      <c r="D365" s="30" t="str">
        <f t="shared" si="32"/>
        <v/>
      </c>
      <c r="E365" s="30" t="str">
        <f t="shared" si="33"/>
        <v/>
      </c>
      <c r="F365" s="30" t="str">
        <f t="shared" si="34"/>
        <v/>
      </c>
      <c r="G365" s="31" t="str">
        <f t="shared" si="35"/>
        <v/>
      </c>
    </row>
    <row r="366" spans="2:7" ht="13.2">
      <c r="B366" s="29" t="str">
        <f t="shared" si="30"/>
        <v/>
      </c>
      <c r="C366" s="30" t="str">
        <f t="shared" si="31"/>
        <v/>
      </c>
      <c r="D366" s="30" t="str">
        <f t="shared" si="32"/>
        <v/>
      </c>
      <c r="E366" s="30" t="str">
        <f t="shared" si="33"/>
        <v/>
      </c>
      <c r="F366" s="30" t="str">
        <f t="shared" si="34"/>
        <v/>
      </c>
      <c r="G366" s="31" t="str">
        <f t="shared" si="35"/>
        <v/>
      </c>
    </row>
    <row r="367" spans="2:7" ht="13.2">
      <c r="B367" s="29" t="str">
        <f t="shared" si="30"/>
        <v/>
      </c>
      <c r="C367" s="30" t="str">
        <f t="shared" si="31"/>
        <v/>
      </c>
      <c r="D367" s="30" t="str">
        <f t="shared" si="32"/>
        <v/>
      </c>
      <c r="E367" s="30" t="str">
        <f t="shared" si="33"/>
        <v/>
      </c>
      <c r="F367" s="30" t="str">
        <f t="shared" si="34"/>
        <v/>
      </c>
      <c r="G367" s="31" t="str">
        <f t="shared" si="35"/>
        <v/>
      </c>
    </row>
    <row r="368" spans="2:7" ht="13.2">
      <c r="B368" s="29" t="str">
        <f t="shared" si="30"/>
        <v/>
      </c>
      <c r="C368" s="30" t="str">
        <f t="shared" si="31"/>
        <v/>
      </c>
      <c r="D368" s="30" t="str">
        <f t="shared" si="32"/>
        <v/>
      </c>
      <c r="E368" s="30" t="str">
        <f t="shared" si="33"/>
        <v/>
      </c>
      <c r="F368" s="30" t="str">
        <f t="shared" si="34"/>
        <v/>
      </c>
      <c r="G368" s="31" t="str">
        <f t="shared" si="35"/>
        <v/>
      </c>
    </row>
    <row r="369" spans="2:7" ht="13.2">
      <c r="B369" s="29" t="str">
        <f t="shared" si="30"/>
        <v/>
      </c>
      <c r="C369" s="30" t="str">
        <f t="shared" si="31"/>
        <v/>
      </c>
      <c r="D369" s="30" t="str">
        <f t="shared" si="32"/>
        <v/>
      </c>
      <c r="E369" s="30" t="str">
        <f t="shared" si="33"/>
        <v/>
      </c>
      <c r="F369" s="30" t="str">
        <f t="shared" si="34"/>
        <v/>
      </c>
      <c r="G369" s="31" t="str">
        <f t="shared" si="35"/>
        <v/>
      </c>
    </row>
    <row r="370" spans="2:7" ht="13.2">
      <c r="B370" s="29" t="str">
        <f t="shared" si="30"/>
        <v/>
      </c>
      <c r="C370" s="30" t="str">
        <f t="shared" si="31"/>
        <v/>
      </c>
      <c r="D370" s="30" t="str">
        <f t="shared" si="32"/>
        <v/>
      </c>
      <c r="E370" s="30" t="str">
        <f t="shared" si="33"/>
        <v/>
      </c>
      <c r="F370" s="30" t="str">
        <f t="shared" si="34"/>
        <v/>
      </c>
      <c r="G370" s="31" t="str">
        <f t="shared" si="35"/>
        <v/>
      </c>
    </row>
    <row r="371" spans="2:7" ht="13.2">
      <c r="B371" s="29" t="str">
        <f t="shared" si="30"/>
        <v/>
      </c>
      <c r="C371" s="30" t="str">
        <f t="shared" si="31"/>
        <v/>
      </c>
      <c r="D371" s="30" t="str">
        <f t="shared" si="32"/>
        <v/>
      </c>
      <c r="E371" s="30" t="str">
        <f t="shared" si="33"/>
        <v/>
      </c>
      <c r="F371" s="30" t="str">
        <f t="shared" si="34"/>
        <v/>
      </c>
      <c r="G371" s="31" t="str">
        <f t="shared" si="35"/>
        <v/>
      </c>
    </row>
    <row r="372" spans="2:7" ht="13.2">
      <c r="B372" s="29" t="str">
        <f t="shared" si="30"/>
        <v/>
      </c>
      <c r="C372" s="30" t="str">
        <f t="shared" si="31"/>
        <v/>
      </c>
      <c r="D372" s="30" t="str">
        <f t="shared" si="32"/>
        <v/>
      </c>
      <c r="E372" s="30" t="str">
        <f t="shared" si="33"/>
        <v/>
      </c>
      <c r="F372" s="30" t="str">
        <f t="shared" si="34"/>
        <v/>
      </c>
      <c r="G372" s="31" t="str">
        <f t="shared" si="35"/>
        <v/>
      </c>
    </row>
    <row r="373" spans="2:7" ht="13.2">
      <c r="B373" s="29" t="str">
        <f t="shared" si="30"/>
        <v/>
      </c>
      <c r="C373" s="30" t="str">
        <f t="shared" si="31"/>
        <v/>
      </c>
      <c r="D373" s="30" t="str">
        <f t="shared" si="32"/>
        <v/>
      </c>
      <c r="E373" s="30" t="str">
        <f t="shared" si="33"/>
        <v/>
      </c>
      <c r="F373" s="30" t="str">
        <f t="shared" si="34"/>
        <v/>
      </c>
      <c r="G373" s="31" t="str">
        <f t="shared" si="35"/>
        <v/>
      </c>
    </row>
    <row r="374" spans="2:7" ht="13.2">
      <c r="B374" s="29" t="str">
        <f t="shared" si="30"/>
        <v/>
      </c>
      <c r="C374" s="30" t="str">
        <f t="shared" si="31"/>
        <v/>
      </c>
      <c r="D374" s="30" t="str">
        <f t="shared" si="32"/>
        <v/>
      </c>
      <c r="E374" s="30" t="str">
        <f t="shared" si="33"/>
        <v/>
      </c>
      <c r="F374" s="30" t="str">
        <f t="shared" si="34"/>
        <v/>
      </c>
      <c r="G374" s="31" t="str">
        <f t="shared" si="35"/>
        <v/>
      </c>
    </row>
    <row r="375" spans="2:7" ht="13.8" thickBot="1">
      <c r="B375" s="32" t="str">
        <f t="shared" si="30"/>
        <v/>
      </c>
      <c r="C375" s="33" t="str">
        <f t="shared" si="31"/>
        <v/>
      </c>
      <c r="D375" s="33" t="str">
        <f t="shared" si="32"/>
        <v/>
      </c>
      <c r="E375" s="33" t="str">
        <f t="shared" si="33"/>
        <v/>
      </c>
      <c r="F375" s="33" t="str">
        <f t="shared" si="34"/>
        <v/>
      </c>
      <c r="G375" s="34" t="str">
        <f t="shared" si="35"/>
        <v/>
      </c>
    </row>
    <row r="376" spans="2:7" ht="13.2">
      <c r="C376" s="35"/>
      <c r="D376" s="35">
        <f>SUM(D16:D27)</f>
        <v>0</v>
      </c>
      <c r="E376" s="35"/>
      <c r="F376" s="35"/>
      <c r="G376" s="35"/>
    </row>
  </sheetData>
  <sheetProtection algorithmName="SHA-512" hashValue="ChqmgJvybBk2ivucMBL6VGKD0HBrm1bdp1xjkOHEUFeWXm/v/vr5aqbuYRg2rdpGbHfrq4wUbHOw2G7OFDPczw==" saltValue="X/wFyiZjEOImvYNgKqfy3A==" spinCount="100000" sheet="1" objects="1" scenarios="1"/>
  <mergeCells count="12">
    <mergeCell ref="A2:H2"/>
    <mergeCell ref="B4:D13"/>
    <mergeCell ref="E4:F4"/>
    <mergeCell ref="E5:F5"/>
    <mergeCell ref="E6:F6"/>
    <mergeCell ref="E7:F7"/>
    <mergeCell ref="E8:F8"/>
    <mergeCell ref="E9:F9"/>
    <mergeCell ref="E10:F10"/>
    <mergeCell ref="E11:F11"/>
    <mergeCell ref="E12:F12"/>
    <mergeCell ref="E13:F13"/>
  </mergeCells>
  <phoneticPr fontId="0" type="noConversion"/>
  <printOptions horizontalCentered="1"/>
  <pageMargins left="0.23622047244094491" right="0.23622047244094491" top="0.47244094488188981" bottom="0.35433070866141736" header="0.23622047244094491" footer="0.23622047244094491"/>
  <pageSetup paperSize="9" scale="16" orientation="portrait" r:id="rId1"/>
  <headerFooter alignWithMargins="0">
    <oddHeader xml:space="preserve">&amp;L&amp;"Arial,Normal"&amp;8INITIATIVE ARIEGE&amp;C&amp;"Arial,Italique"&amp;10DOSSIER DE PRET D'HONNEUR - Section II Montage financier&amp;R&amp;"Arial,Normal"&amp;8Version : Janvier 2013&amp;10
</oddHeader>
    <oddFooter>&amp;R&amp;10page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6"/>
  <sheetViews>
    <sheetView topLeftCell="A10" zoomScaleNormal="100" workbookViewId="0">
      <selection activeCell="B31" sqref="B31"/>
    </sheetView>
  </sheetViews>
  <sheetFormatPr baseColWidth="10" defaultColWidth="11.453125" defaultRowHeight="15"/>
  <cols>
    <col min="1" max="1" width="31.36328125" style="73" customWidth="1"/>
    <col min="2" max="5" width="11" style="73" customWidth="1"/>
    <col min="6" max="6" width="11.453125" style="73"/>
    <col min="7" max="7" width="15.453125" style="138" customWidth="1"/>
    <col min="8" max="9" width="11.453125" style="138"/>
    <col min="10" max="16384" width="11.453125" style="73"/>
  </cols>
  <sheetData>
    <row r="2" spans="1:10">
      <c r="A2" s="184"/>
    </row>
    <row r="4" spans="1:10" s="70" customFormat="1" ht="18.75" customHeight="1">
      <c r="A4" s="322" t="s">
        <v>251</v>
      </c>
      <c r="B4" s="876"/>
      <c r="C4" s="877"/>
      <c r="D4" s="877"/>
      <c r="E4" s="878"/>
      <c r="G4" s="176"/>
      <c r="H4" s="177"/>
      <c r="I4" s="177"/>
    </row>
    <row r="5" spans="1:10" s="72" customFormat="1" ht="18.75" customHeight="1">
      <c r="A5" s="71"/>
      <c r="B5" s="154"/>
      <c r="C5" s="153"/>
      <c r="D5" s="153"/>
      <c r="E5" s="153"/>
      <c r="G5" s="178"/>
      <c r="H5" s="179"/>
      <c r="I5" s="179"/>
    </row>
    <row r="6" spans="1:10" ht="46.5" customHeight="1">
      <c r="A6" s="708" t="s">
        <v>65</v>
      </c>
      <c r="B6" s="709"/>
      <c r="C6" s="709"/>
      <c r="D6" s="709"/>
      <c r="E6" s="710"/>
      <c r="G6" s="873" t="s">
        <v>253</v>
      </c>
      <c r="H6" s="874"/>
      <c r="I6" s="874"/>
      <c r="J6" s="875"/>
    </row>
    <row r="7" spans="1:10" ht="11.25" customHeight="1">
      <c r="A7" s="694"/>
      <c r="B7" s="695"/>
      <c r="C7" s="695"/>
      <c r="D7" s="695"/>
      <c r="E7" s="695"/>
      <c r="F7" s="74"/>
    </row>
    <row r="8" spans="1:10" ht="24.9" customHeight="1">
      <c r="A8" s="455"/>
      <c r="B8" s="455" t="s">
        <v>66</v>
      </c>
      <c r="C8" s="455" t="s">
        <v>67</v>
      </c>
      <c r="D8" s="455" t="s">
        <v>68</v>
      </c>
      <c r="E8" s="455" t="s">
        <v>72</v>
      </c>
    </row>
    <row r="9" spans="1:10" ht="4.5" customHeight="1">
      <c r="A9" s="175"/>
      <c r="B9" s="76"/>
      <c r="C9" s="75"/>
      <c r="D9" s="75"/>
      <c r="E9" s="75"/>
    </row>
    <row r="10" spans="1:10" ht="18.899999999999999" customHeight="1">
      <c r="A10" s="713" t="s">
        <v>22</v>
      </c>
      <c r="B10" s="714"/>
      <c r="C10" s="714"/>
      <c r="D10" s="714"/>
      <c r="E10" s="715"/>
      <c r="G10" s="181"/>
      <c r="H10" s="181"/>
    </row>
    <row r="11" spans="1:10" ht="15.9" customHeight="1">
      <c r="A11" s="500" t="str">
        <f>'2.immos apportées'!A9</f>
        <v>Immobilisations incorporelles</v>
      </c>
      <c r="B11" s="495"/>
      <c r="C11" s="490"/>
      <c r="D11" s="490"/>
      <c r="E11" s="344"/>
      <c r="G11" s="79"/>
      <c r="H11" s="79"/>
    </row>
    <row r="12" spans="1:10" ht="15.9" customHeight="1">
      <c r="A12" s="500" t="str">
        <f>'2.immos apportées'!A12</f>
        <v>Terrain</v>
      </c>
      <c r="B12" s="495"/>
      <c r="C12" s="490"/>
      <c r="D12" s="490"/>
      <c r="E12" s="344"/>
      <c r="G12" s="79"/>
      <c r="H12" s="79"/>
    </row>
    <row r="13" spans="1:10" ht="15.9" customHeight="1">
      <c r="A13" s="500" t="str">
        <f>'2.immos apportées'!A15</f>
        <v>Bâtiments</v>
      </c>
      <c r="B13" s="495"/>
      <c r="C13" s="490"/>
      <c r="D13" s="490"/>
      <c r="E13" s="344"/>
      <c r="G13" s="79"/>
      <c r="H13" s="79"/>
    </row>
    <row r="14" spans="1:10" ht="15.9" customHeight="1">
      <c r="A14" s="500" t="str">
        <f>'2.immos apportées'!A19</f>
        <v>Matériel de transport</v>
      </c>
      <c r="B14" s="495"/>
      <c r="C14" s="387"/>
      <c r="D14" s="387"/>
      <c r="E14" s="344"/>
      <c r="G14" s="79"/>
      <c r="H14" s="79"/>
    </row>
    <row r="15" spans="1:10" ht="15.9" customHeight="1">
      <c r="A15" s="500" t="str">
        <f>'2.immos apportées'!A23</f>
        <v>Matériel industriel et outillage</v>
      </c>
      <c r="B15" s="495"/>
      <c r="C15" s="387"/>
      <c r="D15" s="387"/>
      <c r="E15" s="344"/>
      <c r="G15" s="79"/>
      <c r="H15" s="79"/>
    </row>
    <row r="16" spans="1:10" ht="15.9" customHeight="1">
      <c r="A16" s="500" t="str">
        <f>'2.immos apportées'!A28</f>
        <v>Mobilier, bureau et informatique</v>
      </c>
      <c r="B16" s="495"/>
      <c r="C16" s="387"/>
      <c r="D16" s="387"/>
      <c r="E16" s="344"/>
      <c r="G16" s="79"/>
      <c r="H16" s="79"/>
    </row>
    <row r="17" spans="1:9" ht="15.9" customHeight="1">
      <c r="A17" s="500" t="str">
        <f>'2.immos apportées'!A31</f>
        <v>Travaux et aménagements</v>
      </c>
      <c r="B17" s="495"/>
      <c r="C17" s="387"/>
      <c r="D17" s="387"/>
      <c r="E17" s="344"/>
      <c r="G17" s="79"/>
      <c r="H17" s="79"/>
    </row>
    <row r="18" spans="1:9" ht="15.9" customHeight="1">
      <c r="A18" s="498" t="str">
        <f>'2.immos apportées'!A33</f>
        <v>Stock apporté</v>
      </c>
      <c r="B18" s="508"/>
      <c r="C18" s="509"/>
      <c r="D18" s="509"/>
      <c r="E18" s="510"/>
      <c r="G18" s="79"/>
      <c r="H18" s="79"/>
    </row>
    <row r="19" spans="1:9" s="78" customFormat="1" ht="15.9" customHeight="1">
      <c r="A19" s="456" t="s">
        <v>151</v>
      </c>
      <c r="B19" s="457">
        <f>SUM(B11:B18)</f>
        <v>0</v>
      </c>
      <c r="C19" s="457"/>
      <c r="D19" s="457"/>
      <c r="E19" s="457"/>
      <c r="G19" s="79"/>
      <c r="H19" s="79"/>
      <c r="I19" s="177"/>
    </row>
    <row r="20" spans="1:9" ht="15.9" customHeight="1">
      <c r="A20" s="498" t="str">
        <f>'3.immos à financer'!A13</f>
        <v>Immobilisations incorporelles</v>
      </c>
      <c r="B20" s="495"/>
      <c r="C20" s="490"/>
      <c r="D20" s="491"/>
      <c r="E20" s="499"/>
      <c r="G20" s="79"/>
      <c r="H20" s="79"/>
    </row>
    <row r="21" spans="1:9" ht="15.9" customHeight="1">
      <c r="A21" s="500" t="str">
        <f>'3.immos à financer'!A14</f>
        <v>Terrain</v>
      </c>
      <c r="B21" s="495"/>
      <c r="C21" s="501"/>
      <c r="D21" s="387"/>
      <c r="E21" s="344"/>
      <c r="G21" s="79"/>
      <c r="H21" s="79"/>
    </row>
    <row r="22" spans="1:9" ht="15.9" customHeight="1">
      <c r="A22" s="500" t="str">
        <f>'3.immos à financer'!A17</f>
        <v>Bâtiments</v>
      </c>
      <c r="B22" s="495"/>
      <c r="C22" s="502"/>
      <c r="D22" s="501"/>
      <c r="E22" s="344"/>
      <c r="G22" s="79"/>
      <c r="H22" s="79"/>
    </row>
    <row r="23" spans="1:9" ht="15.9" customHeight="1">
      <c r="A23" s="500" t="str">
        <f>'3.immos à financer'!A23</f>
        <v>Matériel de transport</v>
      </c>
      <c r="B23" s="495"/>
      <c r="C23" s="503"/>
      <c r="D23" s="501"/>
      <c r="E23" s="344"/>
      <c r="G23" s="79"/>
      <c r="H23" s="79"/>
    </row>
    <row r="24" spans="1:9" ht="15.9" customHeight="1">
      <c r="A24" s="500" t="str">
        <f>'3.immos à financer'!A27</f>
        <v>Matériel industriel et outillage</v>
      </c>
      <c r="B24" s="495"/>
      <c r="C24" s="493"/>
      <c r="D24" s="491"/>
      <c r="E24" s="504"/>
      <c r="G24" s="79"/>
      <c r="H24" s="79"/>
      <c r="I24" s="275"/>
    </row>
    <row r="25" spans="1:9" ht="15.9" customHeight="1">
      <c r="A25" s="500" t="str">
        <f>'3.immos à financer'!A32</f>
        <v>Mobilier, bureau et informatique</v>
      </c>
      <c r="B25" s="495"/>
      <c r="C25" s="493"/>
      <c r="D25" s="491"/>
      <c r="E25" s="504"/>
      <c r="G25" s="79"/>
      <c r="H25" s="79"/>
    </row>
    <row r="26" spans="1:9" ht="15.9" customHeight="1">
      <c r="A26" s="500" t="str">
        <f>'3.immos à financer'!A35</f>
        <v>Travaux et aménagements</v>
      </c>
      <c r="B26" s="495"/>
      <c r="C26" s="493"/>
      <c r="D26" s="491"/>
      <c r="E26" s="504"/>
      <c r="G26" s="79"/>
      <c r="H26" s="79"/>
    </row>
    <row r="27" spans="1:9" ht="15.9" customHeight="1">
      <c r="A27" s="500" t="s">
        <v>252</v>
      </c>
      <c r="B27" s="495"/>
      <c r="C27" s="493"/>
      <c r="D27" s="491"/>
      <c r="E27" s="504"/>
      <c r="G27" s="79"/>
      <c r="H27" s="79"/>
    </row>
    <row r="28" spans="1:9" ht="15.9" customHeight="1">
      <c r="A28" s="500" t="str">
        <f>'3.immos à financer'!A39</f>
        <v>Reprise d'éléments incorporels</v>
      </c>
      <c r="B28" s="495"/>
      <c r="C28" s="493"/>
      <c r="D28" s="491"/>
      <c r="E28" s="504"/>
      <c r="G28" s="79"/>
      <c r="H28" s="79"/>
    </row>
    <row r="29" spans="1:9" ht="15.9" customHeight="1">
      <c r="A29" s="500" t="str">
        <f>'3.immos à financer'!A40</f>
        <v>Reprise d'éléments corporels</v>
      </c>
      <c r="B29" s="495"/>
      <c r="C29" s="493"/>
      <c r="D29" s="491"/>
      <c r="E29" s="504"/>
      <c r="G29" s="79"/>
      <c r="H29" s="79"/>
    </row>
    <row r="30" spans="1:9" ht="15.9" customHeight="1">
      <c r="A30" s="498" t="str">
        <f>'3.immos à financer'!A41</f>
        <v>Immobilisations financières</v>
      </c>
      <c r="B30" s="495"/>
      <c r="C30" s="505"/>
      <c r="D30" s="506"/>
      <c r="E30" s="507"/>
      <c r="G30" s="79"/>
      <c r="H30" s="79"/>
    </row>
    <row r="31" spans="1:9" s="78" customFormat="1" ht="15.9" customHeight="1">
      <c r="A31" s="456" t="s">
        <v>69</v>
      </c>
      <c r="B31" s="458">
        <f>SUM(B20:B30)</f>
        <v>0</v>
      </c>
      <c r="C31" s="458">
        <f>SUM(C20:C30)</f>
        <v>0</v>
      </c>
      <c r="D31" s="458">
        <f>SUM(D20:D30)</f>
        <v>0</v>
      </c>
      <c r="E31" s="458">
        <f>SUM(E20:E30)</f>
        <v>0</v>
      </c>
      <c r="G31" s="622"/>
      <c r="H31" s="622"/>
      <c r="I31" s="179"/>
    </row>
    <row r="32" spans="1:9" s="78" customFormat="1" ht="16.5" customHeight="1">
      <c r="A32" s="459" t="s">
        <v>95</v>
      </c>
      <c r="B32" s="460">
        <f>B19+B31</f>
        <v>0</v>
      </c>
      <c r="C32" s="460">
        <f>C19+C31</f>
        <v>0</v>
      </c>
      <c r="D32" s="460">
        <f>D19+D31</f>
        <v>0</v>
      </c>
      <c r="E32" s="460">
        <f>E19+E31</f>
        <v>0</v>
      </c>
      <c r="G32" s="623"/>
      <c r="H32" s="624"/>
      <c r="I32" s="625"/>
    </row>
    <row r="33" spans="1:9" ht="18.899999999999999" customHeight="1">
      <c r="A33" s="492" t="s">
        <v>212</v>
      </c>
      <c r="B33" s="342"/>
      <c r="C33" s="343"/>
      <c r="D33" s="343"/>
      <c r="E33" s="344"/>
      <c r="G33" s="626"/>
      <c r="H33" s="181"/>
      <c r="I33" s="181"/>
    </row>
    <row r="34" spans="1:9" ht="18.899999999999999" customHeight="1">
      <c r="A34" s="492" t="s">
        <v>207</v>
      </c>
      <c r="B34" s="342"/>
      <c r="C34" s="343"/>
      <c r="D34" s="343"/>
      <c r="E34" s="344"/>
      <c r="G34" s="180"/>
    </row>
    <row r="35" spans="1:9" ht="18.899999999999999" customHeight="1">
      <c r="A35" s="492" t="s">
        <v>226</v>
      </c>
      <c r="B35" s="342">
        <f>B34*$G$36</f>
        <v>0</v>
      </c>
      <c r="C35" s="343"/>
      <c r="D35" s="343"/>
      <c r="E35" s="344"/>
      <c r="G35" s="180"/>
    </row>
    <row r="36" spans="1:9" ht="18.899999999999999" customHeight="1">
      <c r="A36" s="492" t="s">
        <v>206</v>
      </c>
      <c r="B36" s="348">
        <f>(B20+B22+B23+B24+B25+B26)*$G$36</f>
        <v>0</v>
      </c>
      <c r="C36" s="493"/>
      <c r="D36" s="494"/>
      <c r="E36" s="344"/>
      <c r="G36" s="475">
        <v>0.2</v>
      </c>
      <c r="H36" s="476" t="s">
        <v>128</v>
      </c>
    </row>
    <row r="37" spans="1:9" ht="18.75" customHeight="1">
      <c r="A37" s="492" t="s">
        <v>74</v>
      </c>
      <c r="B37" s="495"/>
      <c r="C37" s="343"/>
      <c r="D37" s="343"/>
      <c r="E37" s="344"/>
    </row>
    <row r="38" spans="1:9" ht="18.899999999999999" customHeight="1">
      <c r="A38" s="492" t="s">
        <v>153</v>
      </c>
      <c r="B38" s="348"/>
      <c r="C38" s="343"/>
      <c r="D38" s="343"/>
      <c r="E38" s="344"/>
      <c r="G38" s="180"/>
    </row>
    <row r="39" spans="1:9" ht="18.899999999999999" customHeight="1">
      <c r="A39" s="496" t="s">
        <v>70</v>
      </c>
      <c r="B39" s="497"/>
      <c r="C39" s="343"/>
      <c r="D39" s="343"/>
      <c r="E39" s="344"/>
    </row>
    <row r="40" spans="1:9" s="77" customFormat="1" ht="20.25" customHeight="1">
      <c r="A40" s="461" t="s">
        <v>16</v>
      </c>
      <c r="B40" s="462">
        <f>SUM(B32:B39)</f>
        <v>0</v>
      </c>
      <c r="C40" s="462">
        <f>SUM(C32:C39)</f>
        <v>0</v>
      </c>
      <c r="D40" s="462">
        <f>SUM(D32:D39)</f>
        <v>0</v>
      </c>
      <c r="E40" s="462">
        <f>SUM(E32:E39)</f>
        <v>0</v>
      </c>
      <c r="G40" s="177"/>
      <c r="H40" s="177"/>
      <c r="I40" s="177"/>
    </row>
    <row r="41" spans="1:9" s="74" customFormat="1" ht="5.25" customHeight="1">
      <c r="A41" s="174"/>
      <c r="B41" s="79"/>
      <c r="C41" s="79"/>
      <c r="D41" s="80"/>
      <c r="E41" s="81"/>
      <c r="G41" s="181"/>
      <c r="H41" s="181"/>
      <c r="I41" s="181"/>
    </row>
    <row r="42" spans="1:9" ht="18.899999999999999" customHeight="1">
      <c r="A42" s="716" t="s">
        <v>23</v>
      </c>
      <c r="B42" s="716"/>
      <c r="C42" s="716"/>
      <c r="D42" s="716"/>
      <c r="E42" s="716"/>
    </row>
    <row r="43" spans="1:9" ht="18.75" customHeight="1">
      <c r="A43" s="488" t="s">
        <v>132</v>
      </c>
      <c r="B43" s="489">
        <f>B19</f>
        <v>0</v>
      </c>
      <c r="C43" s="490"/>
      <c r="D43" s="491"/>
      <c r="E43" s="344"/>
    </row>
    <row r="44" spans="1:9" ht="18" customHeight="1">
      <c r="A44" s="492" t="s">
        <v>71</v>
      </c>
      <c r="B44" s="348"/>
      <c r="C44" s="386"/>
      <c r="D44" s="387"/>
      <c r="E44" s="344"/>
    </row>
    <row r="45" spans="1:9" ht="18" customHeight="1">
      <c r="A45" s="492" t="s">
        <v>73</v>
      </c>
      <c r="B45" s="348"/>
      <c r="C45" s="386"/>
      <c r="D45" s="388"/>
      <c r="E45" s="344"/>
    </row>
    <row r="46" spans="1:9" ht="18.899999999999999" customHeight="1">
      <c r="A46" s="492" t="s">
        <v>121</v>
      </c>
      <c r="B46" s="348"/>
      <c r="C46" s="386"/>
      <c r="D46" s="388"/>
      <c r="E46" s="344"/>
    </row>
    <row r="47" spans="1:9" ht="18.899999999999999" customHeight="1">
      <c r="A47" s="492" t="s">
        <v>150</v>
      </c>
      <c r="B47" s="348"/>
      <c r="C47" s="386"/>
      <c r="D47" s="387"/>
      <c r="E47" s="344"/>
    </row>
    <row r="48" spans="1:9" ht="17.25" customHeight="1">
      <c r="A48" s="492" t="s">
        <v>227</v>
      </c>
      <c r="B48" s="348"/>
      <c r="C48" s="386"/>
      <c r="D48" s="387"/>
      <c r="E48" s="344"/>
    </row>
    <row r="49" spans="1:9" ht="18.899999999999999" customHeight="1">
      <c r="A49" s="492" t="s">
        <v>24</v>
      </c>
      <c r="B49" s="348"/>
      <c r="C49" s="386"/>
      <c r="D49" s="388"/>
      <c r="E49" s="344"/>
    </row>
    <row r="50" spans="1:9" ht="18.899999999999999" customHeight="1">
      <c r="A50" s="277" t="s">
        <v>6</v>
      </c>
      <c r="B50" s="349"/>
      <c r="C50" s="390"/>
      <c r="D50" s="390"/>
      <c r="E50" s="391"/>
    </row>
    <row r="51" spans="1:9" s="77" customFormat="1" ht="20.25" customHeight="1">
      <c r="A51" s="461" t="s">
        <v>25</v>
      </c>
      <c r="B51" s="462">
        <f>SUM(B43:B50)</f>
        <v>0</v>
      </c>
      <c r="C51" s="462">
        <f>SUM(C43:C50)</f>
        <v>0</v>
      </c>
      <c r="D51" s="462">
        <f>SUM(D43:D50)</f>
        <v>0</v>
      </c>
      <c r="E51" s="462">
        <f>SUM(E43:E50)</f>
        <v>0</v>
      </c>
      <c r="F51" s="73"/>
      <c r="G51" s="177"/>
      <c r="H51" s="177"/>
      <c r="I51" s="177"/>
    </row>
    <row r="52" spans="1:9" s="82" customFormat="1" ht="5.25" customHeight="1">
      <c r="A52" s="173"/>
      <c r="B52" s="392"/>
      <c r="C52" s="392"/>
      <c r="D52" s="392"/>
      <c r="E52" s="392"/>
      <c r="G52" s="179"/>
      <c r="H52" s="179"/>
      <c r="I52" s="179"/>
    </row>
    <row r="53" spans="1:9" s="77" customFormat="1" ht="15.6">
      <c r="A53" s="711" t="s">
        <v>242</v>
      </c>
      <c r="B53" s="717">
        <f>B40-B51</f>
        <v>0</v>
      </c>
      <c r="C53" s="696"/>
      <c r="D53" s="696"/>
      <c r="E53" s="696"/>
      <c r="G53" s="177"/>
      <c r="H53" s="177"/>
      <c r="I53" s="177"/>
    </row>
    <row r="54" spans="1:9" s="77" customFormat="1" ht="14.25" customHeight="1">
      <c r="A54" s="712"/>
      <c r="B54" s="718"/>
      <c r="C54" s="697"/>
      <c r="D54" s="697"/>
      <c r="E54" s="697"/>
      <c r="G54" s="177"/>
      <c r="H54" s="177"/>
      <c r="I54" s="177"/>
    </row>
    <row r="56" spans="1:9">
      <c r="E56" s="434"/>
    </row>
  </sheetData>
  <mergeCells count="11">
    <mergeCell ref="A53:A54"/>
    <mergeCell ref="B53:B54"/>
    <mergeCell ref="C53:C54"/>
    <mergeCell ref="D53:D54"/>
    <mergeCell ref="E53:E54"/>
    <mergeCell ref="A42:E42"/>
    <mergeCell ref="G6:J6"/>
    <mergeCell ref="B4:E4"/>
    <mergeCell ref="A6:E6"/>
    <mergeCell ref="A7:E7"/>
    <mergeCell ref="A10:E10"/>
  </mergeCells>
  <printOptions horizontalCentered="1"/>
  <pageMargins left="0.51181102362204722" right="0.51181102362204722" top="0.15748031496062992" bottom="0.35433070866141736" header="0" footer="0"/>
  <pageSetup paperSize="9" scale="89" orientation="portrait" r:id="rId1"/>
  <ignoredErrors>
    <ignoredError sqref="B35:B36 B43 A11:A18 A20:A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C30"/>
  <sheetViews>
    <sheetView topLeftCell="A4" workbookViewId="0">
      <selection activeCell="A5" sqref="A5"/>
    </sheetView>
  </sheetViews>
  <sheetFormatPr baseColWidth="10" defaultRowHeight="15"/>
  <cols>
    <col min="1" max="2" width="35.81640625" customWidth="1"/>
  </cols>
  <sheetData>
    <row r="9" spans="1:3" ht="15.6" thickBot="1">
      <c r="A9" s="542"/>
      <c r="B9" s="542"/>
    </row>
    <row r="10" spans="1:3" ht="30" customHeight="1">
      <c r="A10" s="678" t="s">
        <v>257</v>
      </c>
      <c r="B10" s="679"/>
      <c r="C10" s="542"/>
    </row>
    <row r="11" spans="1:3" ht="31.5" customHeight="1" thickBot="1">
      <c r="A11" s="680"/>
      <c r="B11" s="681"/>
    </row>
    <row r="19" spans="1:3">
      <c r="A19" s="682" t="s">
        <v>294</v>
      </c>
      <c r="B19" s="685"/>
    </row>
    <row r="20" spans="1:3">
      <c r="A20" s="683"/>
      <c r="B20" s="686"/>
      <c r="C20" s="542"/>
    </row>
    <row r="21" spans="1:3">
      <c r="A21" s="683"/>
      <c r="B21" s="686"/>
    </row>
    <row r="22" spans="1:3" ht="44.25" customHeight="1">
      <c r="A22" s="684"/>
      <c r="B22" s="687"/>
    </row>
    <row r="23" spans="1:3">
      <c r="A23" s="542"/>
      <c r="B23" s="542"/>
    </row>
    <row r="24" spans="1:3">
      <c r="A24" s="542"/>
      <c r="B24" s="542"/>
    </row>
    <row r="25" spans="1:3">
      <c r="A25" s="542"/>
      <c r="B25" s="542"/>
    </row>
    <row r="26" spans="1:3">
      <c r="A26" s="542"/>
      <c r="B26" s="542"/>
    </row>
    <row r="27" spans="1:3">
      <c r="A27" s="542"/>
      <c r="B27" s="542"/>
    </row>
    <row r="28" spans="1:3">
      <c r="A28" s="542"/>
      <c r="B28" s="542"/>
    </row>
    <row r="30" spans="1:3" ht="75" customHeight="1">
      <c r="A30" s="557" t="s">
        <v>256</v>
      </c>
      <c r="B30" s="558"/>
    </row>
  </sheetData>
  <mergeCells count="3">
    <mergeCell ref="A10:B11"/>
    <mergeCell ref="A19:A22"/>
    <mergeCell ref="B19:B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6"/>
  <sheetViews>
    <sheetView tabSelected="1" zoomScaleNormal="100" workbookViewId="0">
      <selection activeCell="B2" sqref="B2"/>
    </sheetView>
  </sheetViews>
  <sheetFormatPr baseColWidth="10" defaultColWidth="11.453125" defaultRowHeight="15"/>
  <cols>
    <col min="1" max="1" width="31.36328125" style="73" customWidth="1"/>
    <col min="2" max="5" width="11" style="73" customWidth="1"/>
    <col min="6" max="6" width="11.453125" style="73"/>
    <col min="7" max="7" width="15.453125" style="138" customWidth="1"/>
    <col min="8" max="9" width="11.453125" style="138"/>
    <col min="10" max="10" width="15.54296875" style="73" customWidth="1"/>
    <col min="11" max="16384" width="11.453125" style="73"/>
  </cols>
  <sheetData>
    <row r="2" spans="1:9">
      <c r="A2" s="184"/>
    </row>
    <row r="4" spans="1:9" s="72" customFormat="1" ht="18.75" customHeight="1">
      <c r="A4" s="71"/>
      <c r="B4" s="154"/>
      <c r="C4" s="153"/>
      <c r="D4" s="153"/>
      <c r="E4" s="153"/>
      <c r="G4" s="178"/>
      <c r="H4" s="179"/>
      <c r="I4" s="179"/>
    </row>
    <row r="5" spans="1:9" ht="30" customHeight="1">
      <c r="A5" s="708" t="s">
        <v>65</v>
      </c>
      <c r="B5" s="709"/>
      <c r="C5" s="709"/>
      <c r="D5" s="709"/>
      <c r="E5" s="710"/>
    </row>
    <row r="6" spans="1:9" ht="11.25" customHeight="1">
      <c r="A6" s="694"/>
      <c r="B6" s="695"/>
      <c r="C6" s="695"/>
      <c r="D6" s="695"/>
      <c r="E6" s="695"/>
      <c r="F6" s="74"/>
    </row>
    <row r="7" spans="1:9" ht="48.75" customHeight="1">
      <c r="A7" s="585">
        <f>'page de garde'!B19</f>
        <v>0</v>
      </c>
      <c r="B7" s="455" t="s">
        <v>66</v>
      </c>
      <c r="C7" s="455" t="s">
        <v>67</v>
      </c>
      <c r="D7" s="455" t="s">
        <v>68</v>
      </c>
      <c r="E7" s="455" t="s">
        <v>72</v>
      </c>
    </row>
    <row r="8" spans="1:9" ht="4.5" customHeight="1">
      <c r="A8" s="702"/>
      <c r="B8" s="703"/>
      <c r="C8" s="703"/>
      <c r="D8" s="703"/>
      <c r="E8" s="704"/>
    </row>
    <row r="9" spans="1:9" ht="18.899999999999999" customHeight="1">
      <c r="A9" s="713" t="s">
        <v>22</v>
      </c>
      <c r="B9" s="714"/>
      <c r="C9" s="714"/>
      <c r="D9" s="714"/>
      <c r="E9" s="715"/>
    </row>
    <row r="10" spans="1:9" ht="15.9" customHeight="1">
      <c r="A10" s="240" t="str">
        <f>'2.immos apportées'!A9</f>
        <v>Immobilisations incorporelles</v>
      </c>
      <c r="B10" s="330">
        <f>'2.immos apportées'!B9</f>
        <v>0</v>
      </c>
      <c r="C10" s="331"/>
      <c r="D10" s="331"/>
      <c r="E10" s="332"/>
      <c r="G10" s="688" t="s">
        <v>158</v>
      </c>
      <c r="H10" s="689"/>
    </row>
    <row r="11" spans="1:9" ht="15.9" customHeight="1">
      <c r="A11" s="240" t="str">
        <f>'2.immos apportées'!A12</f>
        <v>Terrain</v>
      </c>
      <c r="B11" s="330">
        <f>'2.immos apportées'!B12</f>
        <v>0</v>
      </c>
      <c r="C11" s="331"/>
      <c r="D11" s="331"/>
      <c r="E11" s="332"/>
      <c r="G11" s="690"/>
      <c r="H11" s="691"/>
    </row>
    <row r="12" spans="1:9" ht="15.9" customHeight="1">
      <c r="A12" s="240" t="str">
        <f>'2.immos apportées'!A15</f>
        <v>Bâtiments</v>
      </c>
      <c r="B12" s="330">
        <f>'2.immos apportées'!B15</f>
        <v>0</v>
      </c>
      <c r="C12" s="331"/>
      <c r="D12" s="331"/>
      <c r="E12" s="332"/>
      <c r="G12" s="690"/>
      <c r="H12" s="691"/>
    </row>
    <row r="13" spans="1:9" ht="15.9" customHeight="1">
      <c r="A13" s="240" t="str">
        <f>'2.immos apportées'!A19</f>
        <v>Matériel de transport</v>
      </c>
      <c r="B13" s="330">
        <f>'2.immos apportées'!B19</f>
        <v>0</v>
      </c>
      <c r="C13" s="333"/>
      <c r="D13" s="333"/>
      <c r="E13" s="332"/>
      <c r="G13" s="690"/>
      <c r="H13" s="691"/>
    </row>
    <row r="14" spans="1:9" ht="15.9" customHeight="1">
      <c r="A14" s="240" t="str">
        <f>'2.immos apportées'!A23</f>
        <v>Matériel industriel et outillage</v>
      </c>
      <c r="B14" s="330">
        <f>'2.immos apportées'!B23</f>
        <v>0</v>
      </c>
      <c r="C14" s="333"/>
      <c r="D14" s="333"/>
      <c r="E14" s="332"/>
      <c r="G14" s="690"/>
      <c r="H14" s="691"/>
    </row>
    <row r="15" spans="1:9" ht="15.9" customHeight="1">
      <c r="A15" s="240" t="str">
        <f>'2.immos apportées'!A28</f>
        <v>Mobilier, bureau et informatique</v>
      </c>
      <c r="B15" s="330">
        <f>'2.immos apportées'!B28</f>
        <v>0</v>
      </c>
      <c r="C15" s="333"/>
      <c r="D15" s="333"/>
      <c r="E15" s="332"/>
      <c r="G15" s="690"/>
      <c r="H15" s="691"/>
    </row>
    <row r="16" spans="1:9" ht="15.9" customHeight="1">
      <c r="A16" s="240" t="str">
        <f>'2.immos apportées'!A31</f>
        <v>Travaux et aménagements</v>
      </c>
      <c r="B16" s="330">
        <f>'2.immos apportées'!B31</f>
        <v>0</v>
      </c>
      <c r="C16" s="333"/>
      <c r="D16" s="333"/>
      <c r="E16" s="332"/>
      <c r="G16" s="690"/>
      <c r="H16" s="691"/>
    </row>
    <row r="17" spans="1:9" ht="15.9" customHeight="1">
      <c r="A17" s="241" t="str">
        <f>'2.immos apportées'!A33</f>
        <v>Stock apporté</v>
      </c>
      <c r="B17" s="380">
        <f>'2.immos apportées'!B33</f>
        <v>0</v>
      </c>
      <c r="C17" s="381"/>
      <c r="D17" s="381"/>
      <c r="E17" s="382"/>
      <c r="G17" s="690"/>
      <c r="H17" s="691"/>
    </row>
    <row r="18" spans="1:9" s="78" customFormat="1" ht="15.9" customHeight="1">
      <c r="A18" s="456" t="s">
        <v>151</v>
      </c>
      <c r="B18" s="457">
        <f>SUM(B10:B17)</f>
        <v>0</v>
      </c>
      <c r="C18" s="457">
        <f t="shared" ref="C18:E18" si="0">SUM(C10:C17)</f>
        <v>0</v>
      </c>
      <c r="D18" s="457">
        <f t="shared" si="0"/>
        <v>0</v>
      </c>
      <c r="E18" s="457">
        <f t="shared" si="0"/>
        <v>0</v>
      </c>
      <c r="G18" s="690"/>
      <c r="H18" s="691"/>
      <c r="I18" s="177"/>
    </row>
    <row r="19" spans="1:9" ht="15.9" customHeight="1">
      <c r="A19" s="241" t="str">
        <f>'3.immos à financer'!A13</f>
        <v>Immobilisations incorporelles</v>
      </c>
      <c r="B19" s="330">
        <f>'3.immos à financer'!B13</f>
        <v>0</v>
      </c>
      <c r="C19" s="331">
        <f>'3.immos à financer'!C13</f>
        <v>0</v>
      </c>
      <c r="D19" s="334">
        <f>'3.immos à financer'!D13</f>
        <v>0</v>
      </c>
      <c r="E19" s="335">
        <f>'3.immos à financer'!E13</f>
        <v>0</v>
      </c>
      <c r="G19" s="690"/>
      <c r="H19" s="691"/>
    </row>
    <row r="20" spans="1:9" ht="15.9" customHeight="1">
      <c r="A20" s="240" t="str">
        <f>'3.immos à financer'!A14</f>
        <v>Terrain</v>
      </c>
      <c r="B20" s="330">
        <f>'3.immos à financer'!B16</f>
        <v>0</v>
      </c>
      <c r="C20" s="336">
        <f>'3.immos à financer'!C16</f>
        <v>0</v>
      </c>
      <c r="D20" s="333">
        <f>'3.immos à financer'!D16</f>
        <v>0</v>
      </c>
      <c r="E20" s="332">
        <f>'3.immos à financer'!E16</f>
        <v>0</v>
      </c>
      <c r="G20" s="690"/>
      <c r="H20" s="691"/>
    </row>
    <row r="21" spans="1:9" ht="15.9" customHeight="1">
      <c r="A21" s="240" t="str">
        <f>'3.immos à financer'!A17</f>
        <v>Bâtiments</v>
      </c>
      <c r="B21" s="330">
        <f>'3.immos à financer'!B19</f>
        <v>0</v>
      </c>
      <c r="C21" s="435">
        <f>'3.immos à financer'!C19</f>
        <v>0</v>
      </c>
      <c r="D21" s="336">
        <f>'3.immos à financer'!D19</f>
        <v>0</v>
      </c>
      <c r="E21" s="332">
        <f>'3.immos à financer'!E19</f>
        <v>0</v>
      </c>
      <c r="G21" s="690"/>
      <c r="H21" s="691"/>
    </row>
    <row r="22" spans="1:9" ht="15.9" customHeight="1">
      <c r="A22" s="240" t="str">
        <f>'3.immos à financer'!A23</f>
        <v>Matériel de transport</v>
      </c>
      <c r="B22" s="330">
        <f>'3.immos à financer'!B23</f>
        <v>0</v>
      </c>
      <c r="C22" s="383">
        <f>'3.immos à financer'!C23</f>
        <v>0</v>
      </c>
      <c r="D22" s="336">
        <f>'3.immos à financer'!D23</f>
        <v>0</v>
      </c>
      <c r="E22" s="332">
        <f>'3.immos à financer'!E23</f>
        <v>0</v>
      </c>
      <c r="G22" s="690"/>
      <c r="H22" s="691"/>
    </row>
    <row r="23" spans="1:9" ht="15.9" customHeight="1">
      <c r="A23" s="240" t="str">
        <f>'3.immos à financer'!A27</f>
        <v>Matériel industriel et outillage</v>
      </c>
      <c r="B23" s="330">
        <f>'3.immos à financer'!B27</f>
        <v>0</v>
      </c>
      <c r="C23" s="338">
        <f>'3.immos à financer'!C27</f>
        <v>0</v>
      </c>
      <c r="D23" s="334">
        <f>'3.immos à financer'!D27</f>
        <v>0</v>
      </c>
      <c r="E23" s="337">
        <f>'3.immos à financer'!E27</f>
        <v>0</v>
      </c>
      <c r="G23" s="690"/>
      <c r="H23" s="691"/>
      <c r="I23" s="275"/>
    </row>
    <row r="24" spans="1:9" ht="15.9" customHeight="1">
      <c r="A24" s="240" t="str">
        <f>'3.immos à financer'!A32</f>
        <v>Mobilier, bureau et informatique</v>
      </c>
      <c r="B24" s="330">
        <f>'3.immos à financer'!B32</f>
        <v>0</v>
      </c>
      <c r="C24" s="338">
        <f>'3.immos à financer'!C32</f>
        <v>0</v>
      </c>
      <c r="D24" s="334">
        <f>'3.immos à financer'!D32</f>
        <v>0</v>
      </c>
      <c r="E24" s="337">
        <f>'3.immos à financer'!E32</f>
        <v>0</v>
      </c>
      <c r="G24" s="690"/>
      <c r="H24" s="691"/>
    </row>
    <row r="25" spans="1:9" ht="15.9" customHeight="1">
      <c r="A25" s="240" t="str">
        <f>'3.immos à financer'!A35</f>
        <v>Travaux et aménagements</v>
      </c>
      <c r="B25" s="330">
        <f>'3.immos à financer'!B35</f>
        <v>0</v>
      </c>
      <c r="C25" s="338">
        <f>'3.immos à financer'!C35</f>
        <v>0</v>
      </c>
      <c r="D25" s="334">
        <f>'3.immos à financer'!D35</f>
        <v>0</v>
      </c>
      <c r="E25" s="337">
        <f>'3.immos à financer'!E35</f>
        <v>0</v>
      </c>
      <c r="G25" s="690"/>
      <c r="H25" s="691"/>
    </row>
    <row r="26" spans="1:9" ht="15.9" customHeight="1">
      <c r="A26" s="240" t="str">
        <f>'3.immos à financer'!A38</f>
        <v>Crédit bail</v>
      </c>
      <c r="B26" s="330">
        <f>'3.immos à financer'!B38</f>
        <v>0</v>
      </c>
      <c r="C26" s="338">
        <f>'3.immos à financer'!C38</f>
        <v>0</v>
      </c>
      <c r="D26" s="334">
        <f>'3.immos à financer'!D38</f>
        <v>0</v>
      </c>
      <c r="E26" s="337">
        <f>'3.immos à financer'!E38</f>
        <v>0</v>
      </c>
      <c r="G26" s="690"/>
      <c r="H26" s="691"/>
    </row>
    <row r="27" spans="1:9" ht="15.9" customHeight="1">
      <c r="A27" s="240" t="str">
        <f>'3.immos à financer'!A39</f>
        <v>Reprise d'éléments incorporels</v>
      </c>
      <c r="B27" s="330">
        <f>'3.immos à financer'!B39</f>
        <v>0</v>
      </c>
      <c r="C27" s="338">
        <f>'3.immos à financer'!C39</f>
        <v>0</v>
      </c>
      <c r="D27" s="334">
        <f>'3.immos à financer'!D39</f>
        <v>0</v>
      </c>
      <c r="E27" s="337">
        <f>'3.immos à financer'!E39</f>
        <v>0</v>
      </c>
      <c r="G27" s="690"/>
      <c r="H27" s="691"/>
    </row>
    <row r="28" spans="1:9" ht="15.9" customHeight="1">
      <c r="A28" s="240" t="str">
        <f>'3.immos à financer'!A40</f>
        <v>Reprise d'éléments corporels</v>
      </c>
      <c r="B28" s="330">
        <f>'3.immos à financer'!B40</f>
        <v>0</v>
      </c>
      <c r="C28" s="338">
        <f>'3.immos à financer'!C40</f>
        <v>0</v>
      </c>
      <c r="D28" s="334">
        <f>'3.immos à financer'!D40</f>
        <v>0</v>
      </c>
      <c r="E28" s="337">
        <f>'3.immos à financer'!E40</f>
        <v>0</v>
      </c>
      <c r="G28" s="690"/>
      <c r="H28" s="691"/>
    </row>
    <row r="29" spans="1:9" ht="15.9" customHeight="1">
      <c r="A29" s="241" t="str">
        <f>'3.immos à financer'!A41</f>
        <v>Immobilisations financières</v>
      </c>
      <c r="B29" s="330">
        <f>'3.immos à financer'!B41</f>
        <v>0</v>
      </c>
      <c r="C29" s="339">
        <f>'3.immos à financer'!C41</f>
        <v>0</v>
      </c>
      <c r="D29" s="340">
        <f>'3.immos à financer'!D41</f>
        <v>0</v>
      </c>
      <c r="E29" s="341">
        <f>'3.immos à financer'!E41</f>
        <v>0</v>
      </c>
      <c r="G29" s="692"/>
      <c r="H29" s="693"/>
    </row>
    <row r="30" spans="1:9" s="78" customFormat="1" ht="15.9" customHeight="1">
      <c r="A30" s="456" t="s">
        <v>69</v>
      </c>
      <c r="B30" s="458">
        <f>SUM(B19:B29)</f>
        <v>0</v>
      </c>
      <c r="C30" s="458">
        <f>SUM(C19:C29)</f>
        <v>0</v>
      </c>
      <c r="D30" s="458">
        <f>SUM(D19:D29)</f>
        <v>0</v>
      </c>
      <c r="E30" s="458">
        <f>SUM(E19:E29)</f>
        <v>0</v>
      </c>
      <c r="G30" s="453"/>
      <c r="H30" s="452"/>
      <c r="I30" s="177"/>
    </row>
    <row r="31" spans="1:9" s="78" customFormat="1" ht="16.5" customHeight="1">
      <c r="A31" s="459" t="s">
        <v>95</v>
      </c>
      <c r="B31" s="460">
        <f>B18+B30</f>
        <v>0</v>
      </c>
      <c r="C31" s="460">
        <f>C18+C30</f>
        <v>0</v>
      </c>
      <c r="D31" s="460">
        <f>D18+D30</f>
        <v>0</v>
      </c>
      <c r="E31" s="460">
        <f>E18+E30</f>
        <v>0</v>
      </c>
      <c r="G31" s="560" t="s">
        <v>120</v>
      </c>
      <c r="H31" s="561">
        <f>SUM(B31:E31)-'2.immos apportées'!B35-SUM('3.immos à financer'!B42:E42)</f>
        <v>0</v>
      </c>
    </row>
    <row r="32" spans="1:9" ht="18.899999999999999" customHeight="1">
      <c r="A32" s="276" t="s">
        <v>212</v>
      </c>
      <c r="B32" s="342"/>
      <c r="C32" s="343"/>
      <c r="D32" s="343"/>
      <c r="E32" s="344"/>
      <c r="G32" s="180"/>
    </row>
    <row r="33" spans="1:14" ht="18.899999999999999" customHeight="1">
      <c r="A33" s="276" t="s">
        <v>207</v>
      </c>
      <c r="B33" s="342"/>
      <c r="C33" s="343"/>
      <c r="D33" s="343"/>
      <c r="E33" s="344"/>
      <c r="G33" s="180"/>
    </row>
    <row r="34" spans="1:14" ht="18.899999999999999" customHeight="1">
      <c r="A34" s="276" t="s">
        <v>226</v>
      </c>
      <c r="B34" s="345">
        <f>B33*$G$35</f>
        <v>0</v>
      </c>
      <c r="C34" s="343"/>
      <c r="D34" s="343"/>
      <c r="E34" s="344"/>
      <c r="G34" s="180"/>
    </row>
    <row r="35" spans="1:14" ht="18.899999999999999" customHeight="1">
      <c r="A35" s="276" t="s">
        <v>206</v>
      </c>
      <c r="B35" s="346">
        <f>(B19+B21+B22+B23+B24+B25)*$G$35</f>
        <v>0</v>
      </c>
      <c r="C35" s="338"/>
      <c r="D35" s="384"/>
      <c r="E35" s="332"/>
      <c r="G35" s="545">
        <v>0.2</v>
      </c>
      <c r="H35" s="705" t="s">
        <v>258</v>
      </c>
      <c r="I35" s="706"/>
      <c r="J35" s="706"/>
      <c r="K35" s="707"/>
    </row>
    <row r="36" spans="1:14" ht="18.75" customHeight="1">
      <c r="A36" s="276" t="s">
        <v>74</v>
      </c>
      <c r="B36" s="330">
        <f>'5.Bfr '!F28</f>
        <v>0</v>
      </c>
      <c r="C36" s="347"/>
      <c r="D36" s="347"/>
      <c r="E36" s="332"/>
      <c r="G36" s="699" t="s">
        <v>295</v>
      </c>
      <c r="H36" s="700"/>
      <c r="I36" s="700"/>
      <c r="J36" s="700"/>
      <c r="K36" s="701"/>
    </row>
    <row r="37" spans="1:14" ht="18.899999999999999" customHeight="1">
      <c r="A37" s="276" t="s">
        <v>298</v>
      </c>
      <c r="B37" s="348"/>
      <c r="C37" s="343"/>
      <c r="D37" s="343"/>
      <c r="E37" s="344"/>
      <c r="G37" s="180"/>
    </row>
    <row r="38" spans="1:14" ht="18.899999999999999" customHeight="1">
      <c r="A38" s="277" t="s">
        <v>70</v>
      </c>
      <c r="B38" s="349"/>
      <c r="C38" s="347">
        <f>'7.Autofi+ Seuil Equil '!E26</f>
        <v>0</v>
      </c>
      <c r="D38" s="347">
        <f>'7.Autofi+ Seuil Equil '!F26</f>
        <v>0</v>
      </c>
      <c r="E38" s="332">
        <f>'7.Autofi+ Seuil Equil '!G26</f>
        <v>0</v>
      </c>
    </row>
    <row r="39" spans="1:14" s="77" customFormat="1" ht="20.25" customHeight="1">
      <c r="A39" s="461" t="s">
        <v>16</v>
      </c>
      <c r="B39" s="462">
        <f>SUM(B31:B38)</f>
        <v>0</v>
      </c>
      <c r="C39" s="462">
        <f>SUM(C31:C38)</f>
        <v>0</v>
      </c>
      <c r="D39" s="462">
        <f>SUM(D31:D38)</f>
        <v>0</v>
      </c>
      <c r="E39" s="462">
        <f>SUM(E31:E38)</f>
        <v>0</v>
      </c>
      <c r="G39" s="177"/>
      <c r="H39" s="177"/>
      <c r="I39" s="177"/>
    </row>
    <row r="40" spans="1:14" s="74" customFormat="1" ht="5.25" customHeight="1">
      <c r="A40" s="174"/>
      <c r="B40" s="79"/>
      <c r="C40" s="79"/>
      <c r="D40" s="80"/>
      <c r="E40" s="81"/>
      <c r="G40" s="181"/>
      <c r="H40" s="181"/>
      <c r="I40" s="181"/>
    </row>
    <row r="41" spans="1:14" ht="18.899999999999999" customHeight="1">
      <c r="A41" s="716" t="s">
        <v>23</v>
      </c>
      <c r="B41" s="716"/>
      <c r="C41" s="716"/>
      <c r="D41" s="716"/>
      <c r="E41" s="716"/>
      <c r="G41" s="181"/>
      <c r="H41" s="181"/>
      <c r="I41" s="181"/>
      <c r="J41" s="74"/>
      <c r="K41" s="74"/>
      <c r="L41" s="74"/>
      <c r="M41" s="74"/>
      <c r="N41" s="74"/>
    </row>
    <row r="42" spans="1:14" ht="18.75" customHeight="1">
      <c r="A42" s="278" t="s">
        <v>132</v>
      </c>
      <c r="B42" s="385">
        <f>B18</f>
        <v>0</v>
      </c>
      <c r="C42" s="331"/>
      <c r="D42" s="334"/>
      <c r="E42" s="332"/>
      <c r="G42" s="552"/>
      <c r="H42" s="552"/>
      <c r="I42" s="552"/>
      <c r="J42" s="552"/>
      <c r="K42" s="552"/>
      <c r="L42" s="552"/>
      <c r="M42" s="552"/>
      <c r="N42" s="74"/>
    </row>
    <row r="43" spans="1:14" ht="18" customHeight="1">
      <c r="A43" s="276" t="s">
        <v>71</v>
      </c>
      <c r="B43" s="348"/>
      <c r="C43" s="386"/>
      <c r="D43" s="387"/>
      <c r="E43" s="344"/>
      <c r="G43" s="181"/>
      <c r="H43" s="181"/>
      <c r="I43" s="181"/>
      <c r="J43" s="74"/>
      <c r="K43" s="74"/>
      <c r="L43" s="74"/>
      <c r="M43" s="74"/>
      <c r="N43" s="74"/>
    </row>
    <row r="44" spans="1:14" ht="18" customHeight="1">
      <c r="A44" s="276" t="s">
        <v>73</v>
      </c>
      <c r="B44" s="348"/>
      <c r="C44" s="386"/>
      <c r="D44" s="388"/>
      <c r="E44" s="344"/>
      <c r="G44" s="181"/>
      <c r="H44" s="181"/>
      <c r="I44" s="181"/>
      <c r="J44" s="74"/>
      <c r="K44" s="74"/>
      <c r="L44" s="74"/>
      <c r="M44" s="74"/>
      <c r="N44" s="74"/>
    </row>
    <row r="45" spans="1:14" ht="18" customHeight="1">
      <c r="A45" s="276" t="s">
        <v>323</v>
      </c>
      <c r="B45" s="348"/>
      <c r="C45" s="386"/>
      <c r="D45" s="388"/>
      <c r="E45" s="344"/>
    </row>
    <row r="46" spans="1:14" ht="18.899999999999999" customHeight="1">
      <c r="A46" s="276" t="s">
        <v>121</v>
      </c>
      <c r="B46" s="348"/>
      <c r="C46" s="386"/>
      <c r="D46" s="388"/>
      <c r="E46" s="344"/>
      <c r="L46" s="74"/>
    </row>
    <row r="47" spans="1:14" ht="18.899999999999999" customHeight="1">
      <c r="A47" s="276" t="s">
        <v>150</v>
      </c>
      <c r="B47" s="346">
        <f>+'3.immos à financer'!B38</f>
        <v>0</v>
      </c>
      <c r="C47" s="389">
        <f>+'3.immos à financer'!C38</f>
        <v>0</v>
      </c>
      <c r="D47" s="333">
        <f>+'3.immos à financer'!D38</f>
        <v>0</v>
      </c>
      <c r="E47" s="332">
        <f>+'3.immos à financer'!E38</f>
        <v>0</v>
      </c>
      <c r="G47" s="699" t="s">
        <v>274</v>
      </c>
      <c r="H47" s="700"/>
      <c r="I47" s="700"/>
      <c r="J47" s="700"/>
      <c r="K47" s="701"/>
      <c r="L47" s="554"/>
      <c r="M47" s="552"/>
    </row>
    <row r="48" spans="1:14" ht="17.25" customHeight="1">
      <c r="A48" s="276" t="s">
        <v>227</v>
      </c>
      <c r="B48" s="348"/>
      <c r="C48" s="386"/>
      <c r="D48" s="387"/>
      <c r="E48" s="344"/>
      <c r="M48" s="74"/>
    </row>
    <row r="49" spans="1:13" ht="18.899999999999999" customHeight="1">
      <c r="A49" s="276" t="s">
        <v>283</v>
      </c>
      <c r="B49" s="348"/>
      <c r="C49" s="386"/>
      <c r="D49" s="388"/>
      <c r="E49" s="344"/>
      <c r="G49" s="698"/>
      <c r="H49" s="698"/>
      <c r="I49" s="698"/>
      <c r="J49" s="698"/>
      <c r="K49" s="698"/>
      <c r="L49" s="698"/>
      <c r="M49" s="698"/>
    </row>
    <row r="50" spans="1:13" ht="18.899999999999999" customHeight="1">
      <c r="A50" s="277" t="s">
        <v>6</v>
      </c>
      <c r="B50" s="349"/>
      <c r="C50" s="390">
        <f>'7.Autofi+ Seuil Equil '!E7</f>
        <v>0</v>
      </c>
      <c r="D50" s="390">
        <f>'7.Autofi+ Seuil Equil '!F7</f>
        <v>0</v>
      </c>
      <c r="E50" s="391">
        <f>'7.Autofi+ Seuil Equil '!G7</f>
        <v>0</v>
      </c>
    </row>
    <row r="51" spans="1:13" s="77" customFormat="1" ht="20.25" customHeight="1">
      <c r="A51" s="461" t="s">
        <v>25</v>
      </c>
      <c r="B51" s="462">
        <f>SUM(B42:B50)</f>
        <v>0</v>
      </c>
      <c r="C51" s="462">
        <f>SUM(C42:C50)</f>
        <v>0</v>
      </c>
      <c r="D51" s="462">
        <f>SUM(D42:D50)</f>
        <v>0</v>
      </c>
      <c r="E51" s="462">
        <f>SUM(E42:E50)</f>
        <v>0</v>
      </c>
      <c r="F51" s="73"/>
      <c r="G51" s="177"/>
      <c r="H51" s="177"/>
      <c r="I51" s="177"/>
    </row>
    <row r="52" spans="1:13" s="82" customFormat="1" ht="5.25" customHeight="1">
      <c r="A52" s="173"/>
      <c r="B52" s="392"/>
      <c r="C52" s="392"/>
      <c r="D52" s="392"/>
      <c r="E52" s="392"/>
      <c r="G52" s="179"/>
      <c r="H52" s="179"/>
      <c r="I52" s="179"/>
    </row>
    <row r="53" spans="1:13" s="77" customFormat="1" ht="15.6">
      <c r="A53" s="711" t="s">
        <v>276</v>
      </c>
      <c r="B53" s="717">
        <f>B39-B51</f>
        <v>0</v>
      </c>
      <c r="C53" s="696"/>
      <c r="D53" s="696"/>
      <c r="E53" s="696"/>
      <c r="G53" s="177"/>
      <c r="H53" s="177"/>
      <c r="I53" s="177"/>
    </row>
    <row r="54" spans="1:13" s="77" customFormat="1" ht="14.25" customHeight="1">
      <c r="A54" s="712"/>
      <c r="B54" s="718"/>
      <c r="C54" s="697"/>
      <c r="D54" s="697"/>
      <c r="E54" s="697"/>
      <c r="G54" s="177"/>
      <c r="H54" s="177"/>
      <c r="I54" s="177"/>
    </row>
    <row r="56" spans="1:13">
      <c r="A56" s="138"/>
      <c r="E56" s="434"/>
    </row>
  </sheetData>
  <mergeCells count="15">
    <mergeCell ref="A5:E5"/>
    <mergeCell ref="A53:A54"/>
    <mergeCell ref="A9:E9"/>
    <mergeCell ref="A41:E41"/>
    <mergeCell ref="B53:B54"/>
    <mergeCell ref="G10:H29"/>
    <mergeCell ref="A6:E6"/>
    <mergeCell ref="C53:C54"/>
    <mergeCell ref="D53:D54"/>
    <mergeCell ref="E53:E54"/>
    <mergeCell ref="G49:M49"/>
    <mergeCell ref="G47:K47"/>
    <mergeCell ref="A8:E8"/>
    <mergeCell ref="G36:K36"/>
    <mergeCell ref="H35:K35"/>
  </mergeCells>
  <phoneticPr fontId="0" type="noConversion"/>
  <printOptions horizontalCentered="1"/>
  <pageMargins left="0.51181102362204722" right="0.51181102362204722" top="0.15748031496062992" bottom="0.35433070866141736" header="0" footer="0"/>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7" workbookViewId="0">
      <selection activeCell="A45" sqref="A45"/>
    </sheetView>
  </sheetViews>
  <sheetFormatPr baseColWidth="10" defaultColWidth="11.54296875" defaultRowHeight="15"/>
  <cols>
    <col min="1" max="1" width="28.54296875" style="1" customWidth="1"/>
    <col min="2" max="3" width="10.81640625" style="1" customWidth="1"/>
    <col min="4" max="6" width="9.1796875" style="1" customWidth="1"/>
    <col min="7" max="7" width="25.81640625" style="1" customWidth="1"/>
    <col min="8" max="8" width="8.81640625" style="1" customWidth="1"/>
    <col min="9" max="9" width="12.1796875" style="1" customWidth="1"/>
    <col min="10" max="10" width="11.54296875" style="1" customWidth="1"/>
    <col min="11" max="16384" width="11.54296875" style="1"/>
  </cols>
  <sheetData>
    <row r="1" spans="1:10">
      <c r="A1" s="4"/>
      <c r="B1" s="4"/>
      <c r="C1" s="4"/>
      <c r="D1" s="4"/>
      <c r="E1" s="4"/>
      <c r="F1" s="4"/>
    </row>
    <row r="2" spans="1:10" ht="30" customHeight="1">
      <c r="A2" s="737" t="s">
        <v>208</v>
      </c>
      <c r="B2" s="737"/>
      <c r="C2" s="737"/>
      <c r="D2" s="737"/>
      <c r="E2" s="737"/>
      <c r="F2" s="738"/>
    </row>
    <row r="4" spans="1:10" s="6" customFormat="1" ht="26.25" customHeight="1">
      <c r="A4" s="739" t="s">
        <v>209</v>
      </c>
      <c r="B4" s="741" t="s">
        <v>225</v>
      </c>
      <c r="C4" s="743" t="s">
        <v>137</v>
      </c>
      <c r="D4" s="745" t="s">
        <v>141</v>
      </c>
      <c r="E4" s="746"/>
      <c r="F4" s="747"/>
    </row>
    <row r="5" spans="1:10" s="6" customFormat="1" ht="18" customHeight="1">
      <c r="A5" s="740"/>
      <c r="B5" s="742"/>
      <c r="C5" s="744"/>
      <c r="D5" s="323" t="s">
        <v>138</v>
      </c>
      <c r="E5" s="323" t="s">
        <v>139</v>
      </c>
      <c r="F5" s="323" t="s">
        <v>140</v>
      </c>
      <c r="H5" s="257"/>
    </row>
    <row r="6" spans="1:10" s="6" customFormat="1" ht="18" customHeight="1">
      <c r="A6" s="272" t="s">
        <v>156</v>
      </c>
      <c r="B6" s="350"/>
      <c r="C6" s="351">
        <v>1</v>
      </c>
      <c r="D6" s="353">
        <f>IF($B6="",0,IF($C6=0,0,$B6/$C6))</f>
        <v>0</v>
      </c>
      <c r="E6" s="353">
        <f>IF($B6="",0,IF(C6&lt;2,0,$B6/$C6))</f>
        <v>0</v>
      </c>
      <c r="F6" s="353">
        <f>IF($B6="",0,IF(C6&lt;3,0,$B6/$C6))</f>
        <v>0</v>
      </c>
      <c r="H6" s="719" t="s">
        <v>237</v>
      </c>
      <c r="I6" s="720"/>
      <c r="J6" s="721"/>
    </row>
    <row r="7" spans="1:10" s="6" customFormat="1" ht="36" customHeight="1">
      <c r="A7" s="274" t="s">
        <v>152</v>
      </c>
      <c r="B7" s="354"/>
      <c r="C7" s="355">
        <v>7</v>
      </c>
      <c r="D7" s="353">
        <f t="shared" ref="D7:D8" si="0">IF($B7="",0,IF($C7=0,0,$B7/$C7))</f>
        <v>0</v>
      </c>
      <c r="E7" s="353">
        <f>IF($B7="",0,IF(C7&lt;2,0,$B7/$C7))</f>
        <v>0</v>
      </c>
      <c r="F7" s="353">
        <f>IF($B7="",0,IF(C7&lt;3,0,$B7/$C7))</f>
        <v>0</v>
      </c>
      <c r="G7" s="621" t="s">
        <v>304</v>
      </c>
      <c r="H7" s="722"/>
      <c r="I7" s="723"/>
      <c r="J7" s="724"/>
    </row>
    <row r="8" spans="1:10" s="6" customFormat="1" ht="18" customHeight="1">
      <c r="A8" s="273" t="s">
        <v>277</v>
      </c>
      <c r="B8" s="356"/>
      <c r="C8" s="357">
        <v>1</v>
      </c>
      <c r="D8" s="353">
        <f t="shared" si="0"/>
        <v>0</v>
      </c>
      <c r="E8" s="353">
        <f>IF($B8="",0,IF(C8&lt;2,0,$B8/$C8))</f>
        <v>0</v>
      </c>
      <c r="F8" s="353">
        <f>IF($B8="",0,IF(C8&lt;3,0,$B8/$C8))</f>
        <v>0</v>
      </c>
      <c r="H8" s="722"/>
      <c r="I8" s="723"/>
      <c r="J8" s="724"/>
    </row>
    <row r="9" spans="1:10" s="63" customFormat="1" ht="18" customHeight="1">
      <c r="A9" s="324" t="s">
        <v>179</v>
      </c>
      <c r="B9" s="365">
        <f>SUM(B6:B8)</f>
        <v>0</v>
      </c>
      <c r="C9" s="359"/>
      <c r="D9" s="365">
        <f t="shared" ref="D9:F9" si="1">SUM(D6:D8)</f>
        <v>0</v>
      </c>
      <c r="E9" s="365">
        <f t="shared" si="1"/>
        <v>0</v>
      </c>
      <c r="F9" s="365">
        <f t="shared" si="1"/>
        <v>0</v>
      </c>
      <c r="G9" s="258"/>
      <c r="H9" s="722"/>
      <c r="I9" s="723"/>
      <c r="J9" s="724"/>
    </row>
    <row r="10" spans="1:10" s="6" customFormat="1" ht="18" customHeight="1">
      <c r="A10" s="274" t="s">
        <v>142</v>
      </c>
      <c r="B10" s="354"/>
      <c r="C10" s="360"/>
      <c r="D10" s="361"/>
      <c r="E10" s="361"/>
      <c r="F10" s="361"/>
      <c r="G10" s="259"/>
      <c r="H10" s="722"/>
      <c r="I10" s="723"/>
      <c r="J10" s="724"/>
    </row>
    <row r="11" spans="1:10" s="6" customFormat="1" ht="18" customHeight="1">
      <c r="A11" s="274" t="s">
        <v>278</v>
      </c>
      <c r="B11" s="354"/>
      <c r="C11" s="360"/>
      <c r="D11" s="361"/>
      <c r="E11" s="361"/>
      <c r="F11" s="361"/>
      <c r="G11" s="439"/>
      <c r="H11" s="722"/>
      <c r="I11" s="723"/>
      <c r="J11" s="724"/>
    </row>
    <row r="12" spans="1:10" s="6" customFormat="1" ht="18" customHeight="1">
      <c r="A12" s="324" t="s">
        <v>142</v>
      </c>
      <c r="B12" s="553">
        <f>SUM(B10:B11)</f>
        <v>0</v>
      </c>
      <c r="C12" s="468"/>
      <c r="D12" s="586">
        <f>SUM(D10:D11)</f>
        <v>0</v>
      </c>
      <c r="E12" s="586">
        <f t="shared" ref="E12:F12" si="2">SUM(E10:E11)</f>
        <v>0</v>
      </c>
      <c r="F12" s="586">
        <f t="shared" si="2"/>
        <v>0</v>
      </c>
      <c r="G12" s="439"/>
      <c r="H12" s="722"/>
      <c r="I12" s="723"/>
      <c r="J12" s="724"/>
    </row>
    <row r="13" spans="1:10" s="6" customFormat="1" ht="18" customHeight="1">
      <c r="A13" s="274" t="s">
        <v>143</v>
      </c>
      <c r="B13" s="354"/>
      <c r="C13" s="362">
        <v>25</v>
      </c>
      <c r="D13" s="361">
        <f t="shared" ref="D13:D30" si="3">IF($C13="",0,$B13/$C13)</f>
        <v>0</v>
      </c>
      <c r="E13" s="361">
        <f t="shared" ref="E13:E30" si="4">IF($C13="",0,IF($D13=$B13,0,$B13/$C13))</f>
        <v>0</v>
      </c>
      <c r="F13" s="361">
        <f t="shared" ref="F13:F30" si="5">IF($C13="",0,IF(SUM($D13:$E13)=B13,0,$B13/$C13))</f>
        <v>0</v>
      </c>
      <c r="H13" s="722"/>
      <c r="I13" s="723"/>
      <c r="J13" s="724"/>
    </row>
    <row r="14" spans="1:10" s="6" customFormat="1" ht="18" customHeight="1">
      <c r="A14" s="274" t="s">
        <v>279</v>
      </c>
      <c r="B14" s="354"/>
      <c r="C14" s="362">
        <v>25</v>
      </c>
      <c r="D14" s="361">
        <f t="shared" si="3"/>
        <v>0</v>
      </c>
      <c r="E14" s="361">
        <f t="shared" si="4"/>
        <v>0</v>
      </c>
      <c r="F14" s="361">
        <f t="shared" ref="F14" si="6">IF($C14="",0,IF(SUM($D14:$E14)=B14,0,$B14/$C14))</f>
        <v>0</v>
      </c>
      <c r="H14" s="722"/>
      <c r="I14" s="723"/>
      <c r="J14" s="724"/>
    </row>
    <row r="15" spans="1:10" s="63" customFormat="1" ht="18" customHeight="1">
      <c r="A15" s="325" t="s">
        <v>143</v>
      </c>
      <c r="B15" s="365">
        <f>SUM(B13:B14)</f>
        <v>0</v>
      </c>
      <c r="C15" s="359"/>
      <c r="D15" s="365">
        <f>SUM(D13:D14)</f>
        <v>0</v>
      </c>
      <c r="E15" s="365">
        <f t="shared" ref="E15:F15" si="7">SUM(E13:E14)</f>
        <v>0</v>
      </c>
      <c r="F15" s="365">
        <f t="shared" si="7"/>
        <v>0</v>
      </c>
      <c r="G15" s="258"/>
      <c r="H15" s="722"/>
      <c r="I15" s="723"/>
      <c r="J15" s="724"/>
    </row>
    <row r="16" spans="1:10" s="6" customFormat="1" ht="18" customHeight="1">
      <c r="A16" s="274" t="s">
        <v>181</v>
      </c>
      <c r="B16" s="354"/>
      <c r="C16" s="362">
        <v>5</v>
      </c>
      <c r="D16" s="361">
        <f t="shared" si="3"/>
        <v>0</v>
      </c>
      <c r="E16" s="361">
        <f t="shared" si="4"/>
        <v>0</v>
      </c>
      <c r="F16" s="361">
        <f t="shared" si="5"/>
        <v>0</v>
      </c>
      <c r="G16" s="259"/>
      <c r="H16" s="722"/>
      <c r="I16" s="723"/>
      <c r="J16" s="724"/>
    </row>
    <row r="17" spans="1:12" s="6" customFormat="1" ht="18" customHeight="1">
      <c r="A17" s="274" t="s">
        <v>157</v>
      </c>
      <c r="B17" s="354"/>
      <c r="C17" s="362">
        <v>3</v>
      </c>
      <c r="D17" s="361">
        <f t="shared" si="3"/>
        <v>0</v>
      </c>
      <c r="E17" s="361">
        <f t="shared" si="4"/>
        <v>0</v>
      </c>
      <c r="F17" s="361">
        <f t="shared" si="5"/>
        <v>0</v>
      </c>
      <c r="H17" s="722"/>
      <c r="I17" s="723"/>
      <c r="J17" s="724"/>
    </row>
    <row r="18" spans="1:12" s="6" customFormat="1" ht="18" customHeight="1">
      <c r="A18" s="274" t="s">
        <v>228</v>
      </c>
      <c r="B18" s="354"/>
      <c r="C18" s="362">
        <v>3</v>
      </c>
      <c r="D18" s="361">
        <f t="shared" si="3"/>
        <v>0</v>
      </c>
      <c r="E18" s="361">
        <f t="shared" si="4"/>
        <v>0</v>
      </c>
      <c r="F18" s="361">
        <f t="shared" si="5"/>
        <v>0</v>
      </c>
      <c r="H18" s="722"/>
      <c r="I18" s="723"/>
      <c r="J18" s="724"/>
    </row>
    <row r="19" spans="1:12" s="63" customFormat="1" ht="18" customHeight="1">
      <c r="A19" s="325" t="s">
        <v>94</v>
      </c>
      <c r="B19" s="365">
        <f>SUM(B16:B18)</f>
        <v>0</v>
      </c>
      <c r="C19" s="359"/>
      <c r="D19" s="555">
        <f>SUM(D16:D18)</f>
        <v>0</v>
      </c>
      <c r="E19" s="364">
        <f t="shared" ref="E19:F19" si="8">SUM(E16:E18)</f>
        <v>0</v>
      </c>
      <c r="F19" s="365">
        <f t="shared" si="8"/>
        <v>0</v>
      </c>
      <c r="G19" s="258"/>
      <c r="H19" s="722"/>
      <c r="I19" s="723"/>
      <c r="J19" s="724"/>
    </row>
    <row r="20" spans="1:12" s="6" customFormat="1" ht="18" customHeight="1">
      <c r="A20" s="274" t="s">
        <v>205</v>
      </c>
      <c r="B20" s="354"/>
      <c r="C20" s="360">
        <v>7</v>
      </c>
      <c r="D20" s="361">
        <f t="shared" si="3"/>
        <v>0</v>
      </c>
      <c r="E20" s="361">
        <f t="shared" si="4"/>
        <v>0</v>
      </c>
      <c r="F20" s="361">
        <f t="shared" si="5"/>
        <v>0</v>
      </c>
      <c r="H20" s="722"/>
      <c r="I20" s="723"/>
      <c r="J20" s="724"/>
    </row>
    <row r="21" spans="1:12" s="6" customFormat="1" ht="18" customHeight="1">
      <c r="A21" s="274" t="s">
        <v>182</v>
      </c>
      <c r="B21" s="354"/>
      <c r="C21" s="360">
        <v>5</v>
      </c>
      <c r="D21" s="361">
        <f t="shared" si="3"/>
        <v>0</v>
      </c>
      <c r="E21" s="361">
        <f t="shared" si="4"/>
        <v>0</v>
      </c>
      <c r="F21" s="361">
        <f t="shared" si="5"/>
        <v>0</v>
      </c>
      <c r="H21" s="722"/>
      <c r="I21" s="723"/>
      <c r="J21" s="724"/>
    </row>
    <row r="22" spans="1:12" s="6" customFormat="1" ht="18" customHeight="1">
      <c r="A22" s="274" t="s">
        <v>229</v>
      </c>
      <c r="B22" s="354"/>
      <c r="C22" s="360">
        <v>5</v>
      </c>
      <c r="D22" s="361">
        <f t="shared" si="3"/>
        <v>0</v>
      </c>
      <c r="E22" s="361">
        <f t="shared" si="4"/>
        <v>0</v>
      </c>
      <c r="F22" s="361">
        <f t="shared" si="5"/>
        <v>0</v>
      </c>
      <c r="H22" s="722"/>
      <c r="I22" s="723"/>
      <c r="J22" s="724"/>
    </row>
    <row r="23" spans="1:12" s="63" customFormat="1" ht="18" customHeight="1">
      <c r="A23" s="325" t="s">
        <v>144</v>
      </c>
      <c r="B23" s="365">
        <f>SUM(B20:B22)</f>
        <v>0</v>
      </c>
      <c r="C23" s="359"/>
      <c r="D23" s="555">
        <f>SUM(D20:D22)</f>
        <v>0</v>
      </c>
      <c r="E23" s="365">
        <f t="shared" ref="E23:F23" si="9">SUM(E20:E22)</f>
        <v>0</v>
      </c>
      <c r="F23" s="617">
        <f t="shared" si="9"/>
        <v>0</v>
      </c>
      <c r="G23" s="258"/>
      <c r="H23" s="725"/>
      <c r="I23" s="726"/>
      <c r="J23" s="727"/>
    </row>
    <row r="24" spans="1:12" s="6" customFormat="1" ht="18" customHeight="1">
      <c r="A24" s="274" t="s">
        <v>183</v>
      </c>
      <c r="B24" s="354"/>
      <c r="C24" s="360">
        <v>3</v>
      </c>
      <c r="D24" s="361">
        <f t="shared" si="3"/>
        <v>0</v>
      </c>
      <c r="E24" s="361">
        <f t="shared" si="4"/>
        <v>0</v>
      </c>
      <c r="F24" s="361">
        <f t="shared" si="5"/>
        <v>0</v>
      </c>
      <c r="G24" s="259"/>
      <c r="H24" s="443"/>
      <c r="I24" s="443"/>
      <c r="J24" s="443"/>
      <c r="K24" s="439"/>
    </row>
    <row r="25" spans="1:12" s="6" customFormat="1" ht="18" customHeight="1">
      <c r="A25" s="274" t="s">
        <v>184</v>
      </c>
      <c r="B25" s="354"/>
      <c r="C25" s="360">
        <v>3</v>
      </c>
      <c r="D25" s="361">
        <f t="shared" si="3"/>
        <v>0</v>
      </c>
      <c r="E25" s="361">
        <f t="shared" si="4"/>
        <v>0</v>
      </c>
      <c r="F25" s="361">
        <f t="shared" si="5"/>
        <v>0</v>
      </c>
      <c r="H25" s="444"/>
      <c r="I25" s="443"/>
      <c r="J25" s="444"/>
    </row>
    <row r="26" spans="1:12" s="6" customFormat="1" ht="18" customHeight="1">
      <c r="A26" s="274" t="s">
        <v>185</v>
      </c>
      <c r="B26" s="354"/>
      <c r="C26" s="360">
        <v>10</v>
      </c>
      <c r="D26" s="361">
        <f t="shared" si="3"/>
        <v>0</v>
      </c>
      <c r="E26" s="361">
        <f t="shared" si="4"/>
        <v>0</v>
      </c>
      <c r="F26" s="361">
        <f t="shared" si="5"/>
        <v>0</v>
      </c>
      <c r="H26" s="728" t="s">
        <v>249</v>
      </c>
      <c r="I26" s="729"/>
      <c r="J26" s="730"/>
    </row>
    <row r="27" spans="1:12" s="6" customFormat="1" ht="18" customHeight="1">
      <c r="A27" s="274" t="s">
        <v>230</v>
      </c>
      <c r="B27" s="354"/>
      <c r="C27" s="360">
        <v>3</v>
      </c>
      <c r="D27" s="361">
        <f t="shared" si="3"/>
        <v>0</v>
      </c>
      <c r="E27" s="361">
        <f t="shared" si="4"/>
        <v>0</v>
      </c>
      <c r="F27" s="361">
        <f t="shared" si="5"/>
        <v>0</v>
      </c>
      <c r="H27" s="731"/>
      <c r="I27" s="732"/>
      <c r="J27" s="733"/>
      <c r="L27" s="379"/>
    </row>
    <row r="28" spans="1:12" s="63" customFormat="1" ht="18" customHeight="1">
      <c r="A28" s="325" t="s">
        <v>200</v>
      </c>
      <c r="B28" s="365">
        <f>SUM(B24:B27)</f>
        <v>0</v>
      </c>
      <c r="C28" s="359"/>
      <c r="D28" s="555">
        <f>SUM(D24:D27)</f>
        <v>0</v>
      </c>
      <c r="E28" s="365">
        <f t="shared" ref="E28:F28" si="10">SUM(E24:E27)</f>
        <v>0</v>
      </c>
      <c r="F28" s="365">
        <f t="shared" si="10"/>
        <v>0</v>
      </c>
      <c r="G28" s="436"/>
      <c r="H28" s="731"/>
      <c r="I28" s="732"/>
      <c r="J28" s="733"/>
    </row>
    <row r="29" spans="1:12" s="6" customFormat="1" ht="18" customHeight="1">
      <c r="A29" s="274" t="s">
        <v>186</v>
      </c>
      <c r="B29" s="354"/>
      <c r="C29" s="360">
        <v>10</v>
      </c>
      <c r="D29" s="361">
        <f t="shared" si="3"/>
        <v>0</v>
      </c>
      <c r="E29" s="361">
        <f t="shared" si="4"/>
        <v>0</v>
      </c>
      <c r="F29" s="361">
        <f t="shared" si="5"/>
        <v>0</v>
      </c>
      <c r="H29" s="731"/>
      <c r="I29" s="732"/>
      <c r="J29" s="733"/>
    </row>
    <row r="30" spans="1:12" s="6" customFormat="1" ht="18" customHeight="1">
      <c r="A30" s="274" t="s">
        <v>187</v>
      </c>
      <c r="B30" s="354"/>
      <c r="C30" s="360">
        <v>10</v>
      </c>
      <c r="D30" s="361">
        <f t="shared" si="3"/>
        <v>0</v>
      </c>
      <c r="E30" s="361">
        <f t="shared" si="4"/>
        <v>0</v>
      </c>
      <c r="F30" s="361">
        <f t="shared" si="5"/>
        <v>0</v>
      </c>
      <c r="H30" s="731"/>
      <c r="I30" s="732"/>
      <c r="J30" s="733"/>
    </row>
    <row r="31" spans="1:12" s="63" customFormat="1" ht="18" customHeight="1">
      <c r="A31" s="325" t="s">
        <v>180</v>
      </c>
      <c r="B31" s="365">
        <f>SUM(B29:B30)</f>
        <v>0</v>
      </c>
      <c r="C31" s="359"/>
      <c r="D31" s="555">
        <f>SUM(D29:D30)</f>
        <v>0</v>
      </c>
      <c r="E31" s="365">
        <f t="shared" ref="E31:F31" si="11">SUM(E29:E30)</f>
        <v>0</v>
      </c>
      <c r="F31" s="617">
        <f t="shared" si="11"/>
        <v>0</v>
      </c>
      <c r="G31" s="436"/>
      <c r="H31" s="734"/>
      <c r="I31" s="735"/>
      <c r="J31" s="736"/>
    </row>
    <row r="32" spans="1:12" s="63" customFormat="1" ht="18" customHeight="1">
      <c r="A32" s="274" t="s">
        <v>223</v>
      </c>
      <c r="B32" s="274"/>
      <c r="C32" s="274"/>
      <c r="D32" s="274"/>
      <c r="E32" s="274"/>
      <c r="F32" s="274"/>
      <c r="G32" s="437"/>
      <c r="H32" s="442"/>
      <c r="I32" s="443"/>
      <c r="J32" s="443"/>
      <c r="K32" s="437"/>
    </row>
    <row r="33" spans="1:11" s="63" customFormat="1" ht="18" customHeight="1">
      <c r="A33" s="325" t="s">
        <v>223</v>
      </c>
      <c r="B33" s="365">
        <f>B32</f>
        <v>0</v>
      </c>
      <c r="C33" s="363"/>
      <c r="D33" s="364"/>
      <c r="E33" s="364"/>
      <c r="F33" s="365"/>
      <c r="H33" s="443"/>
      <c r="I33" s="443"/>
      <c r="J33" s="443"/>
      <c r="K33" s="437"/>
    </row>
    <row r="34" spans="1:11" s="63" customFormat="1" ht="18" customHeight="1">
      <c r="A34" s="274"/>
      <c r="B34" s="274"/>
      <c r="C34" s="274"/>
      <c r="D34" s="274"/>
      <c r="E34" s="274"/>
      <c r="F34" s="274"/>
      <c r="H34" s="443"/>
      <c r="I34" s="443"/>
      <c r="J34" s="443"/>
      <c r="K34" s="437"/>
    </row>
    <row r="35" spans="1:11" ht="18" customHeight="1">
      <c r="A35" s="280" t="s">
        <v>154</v>
      </c>
      <c r="B35" s="367">
        <f>B9+B12+B15+B19+B23+B28+B31+B33</f>
        <v>0</v>
      </c>
      <c r="C35" s="366"/>
      <c r="D35" s="367">
        <f>D9+D15+D19+D23+D28+D31</f>
        <v>0</v>
      </c>
      <c r="E35" s="367">
        <f>E9+E15+E19+E23+E28+E31</f>
        <v>0</v>
      </c>
      <c r="F35" s="367">
        <f>F9+F15+F19+F23+F28+F31</f>
        <v>0</v>
      </c>
      <c r="H35" s="443"/>
      <c r="I35" s="443"/>
      <c r="J35" s="443"/>
      <c r="K35" s="2"/>
    </row>
    <row r="36" spans="1:11" ht="18" customHeight="1">
      <c r="A36" s="271"/>
      <c r="B36" s="279"/>
      <c r="C36" s="279"/>
      <c r="D36" s="279" t="str">
        <f>IF($A36="","",IF(#REF!&gt;1,"",$B36/$C36))</f>
        <v/>
      </c>
      <c r="E36" s="279"/>
      <c r="F36" s="279"/>
      <c r="J36" s="2"/>
    </row>
    <row r="37" spans="1:11" s="57" customFormat="1" ht="15.6">
      <c r="A37" s="614" t="s">
        <v>120</v>
      </c>
      <c r="B37" s="562">
        <f>SUM(B6:B33)/2-B35</f>
        <v>0</v>
      </c>
      <c r="C37" s="264"/>
      <c r="D37" s="562">
        <f>SUM(D6:D31)/2-D35</f>
        <v>0</v>
      </c>
      <c r="E37" s="562">
        <f>SUM(E6:E31)/2-E35</f>
        <v>0</v>
      </c>
      <c r="F37" s="562">
        <f>SUM(F6:F31)/2-F35</f>
        <v>0</v>
      </c>
    </row>
    <row r="47" spans="1:11">
      <c r="G47" s="2"/>
    </row>
  </sheetData>
  <sheetProtection algorithmName="SHA-512" hashValue="+2O/DpkxIA6cFakLI86KtlS6Aa5TPQ+0VsPS41nUJZpfV5JIETGz+jaFz1ihDpgygMi1iry+ddIIZys+xP4DVA==" saltValue="qzGW3BWdb8n2lz2Vxs9VQA==" spinCount="100000" sheet="1" objects="1" scenarios="1"/>
  <mergeCells count="7">
    <mergeCell ref="H6:J23"/>
    <mergeCell ref="H26:J31"/>
    <mergeCell ref="A2:F2"/>
    <mergeCell ref="A4:A5"/>
    <mergeCell ref="B4:B5"/>
    <mergeCell ref="C4:C5"/>
    <mergeCell ref="D4:F4"/>
  </mergeCells>
  <pageMargins left="0.51181102362204722" right="0.51181102362204722" top="1.3385826771653544" bottom="0.74803149606299213" header="0.31496062992125984" footer="0.31496062992125984"/>
  <pageSetup paperSize="9" scale="99" orientation="portrait" r:id="rId1"/>
  <ignoredErrors>
    <ignoredError sqref="B9 D9:F9 B19 B23 B28 B31 D31:F31" unlockedFormula="1"/>
    <ignoredError sqref="D12:F12" formula="1"/>
    <ignoredError sqref="D19:F19 D23:F23 D28:F28 D15:F15"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9"/>
  <sheetViews>
    <sheetView zoomScaleNormal="100" workbookViewId="0">
      <selection activeCell="A45" sqref="A45"/>
    </sheetView>
  </sheetViews>
  <sheetFormatPr baseColWidth="10" defaultColWidth="11.54296875" defaultRowHeight="15"/>
  <cols>
    <col min="1" max="1" width="28.54296875" style="1" customWidth="1"/>
    <col min="2" max="6" width="10.81640625" style="1" customWidth="1"/>
    <col min="7" max="9" width="9.1796875" style="1" customWidth="1"/>
    <col min="10" max="10" width="35.1796875" style="1" customWidth="1"/>
    <col min="11" max="11" width="21" style="1" customWidth="1"/>
    <col min="12" max="16384" width="11.54296875" style="1"/>
  </cols>
  <sheetData>
    <row r="2" spans="1:12" ht="30" customHeight="1">
      <c r="A2" s="758" t="s">
        <v>210</v>
      </c>
      <c r="B2" s="759"/>
      <c r="C2" s="759"/>
      <c r="D2" s="759"/>
      <c r="E2" s="759"/>
      <c r="F2" s="759"/>
      <c r="G2" s="759"/>
      <c r="H2" s="759"/>
      <c r="I2" s="760"/>
    </row>
    <row r="4" spans="1:12" s="6" customFormat="1" ht="29.25" customHeight="1">
      <c r="A4" s="761" t="s">
        <v>209</v>
      </c>
      <c r="B4" s="768" t="s">
        <v>196</v>
      </c>
      <c r="C4" s="768" t="s">
        <v>197</v>
      </c>
      <c r="D4" s="768" t="s">
        <v>198</v>
      </c>
      <c r="E4" s="768" t="s">
        <v>199</v>
      </c>
      <c r="F4" s="763" t="s">
        <v>137</v>
      </c>
      <c r="G4" s="765" t="s">
        <v>141</v>
      </c>
      <c r="H4" s="766"/>
      <c r="I4" s="767"/>
    </row>
    <row r="5" spans="1:12" s="6" customFormat="1" ht="12.75" customHeight="1">
      <c r="A5" s="762"/>
      <c r="B5" s="769"/>
      <c r="C5" s="769"/>
      <c r="D5" s="769"/>
      <c r="E5" s="769"/>
      <c r="F5" s="764"/>
      <c r="G5" s="326" t="s">
        <v>138</v>
      </c>
      <c r="H5" s="326" t="s">
        <v>139</v>
      </c>
      <c r="I5" s="326" t="s">
        <v>140</v>
      </c>
      <c r="K5" s="748" t="s">
        <v>250</v>
      </c>
      <c r="L5" s="749"/>
    </row>
    <row r="6" spans="1:12" s="6" customFormat="1" ht="18" customHeight="1">
      <c r="A6" s="637" t="s">
        <v>156</v>
      </c>
      <c r="B6" s="350"/>
      <c r="C6" s="352"/>
      <c r="D6" s="352"/>
      <c r="E6" s="352"/>
      <c r="F6" s="482">
        <v>1</v>
      </c>
      <c r="G6" s="361">
        <f>IF($F6=0,0,$B6/$F6)</f>
        <v>0</v>
      </c>
      <c r="H6" s="361">
        <f>IF($F6=0,0,IF($F6=1,$C6/$F6,SUM($B6:$C6)/$F6))</f>
        <v>0</v>
      </c>
      <c r="I6" s="361">
        <f>IF($F6=0,0,IF($F6=1,$D6/$F6,IF($F6=2,SUM($C6:$D6)/$F6,SUM($B6:$D6)/$F6)))</f>
        <v>0</v>
      </c>
      <c r="K6" s="750"/>
      <c r="L6" s="751"/>
    </row>
    <row r="7" spans="1:12" s="6" customFormat="1" ht="18" customHeight="1">
      <c r="A7" s="638" t="s">
        <v>152</v>
      </c>
      <c r="B7" s="354"/>
      <c r="C7" s="355"/>
      <c r="D7" s="355"/>
      <c r="E7" s="355"/>
      <c r="F7" s="483">
        <v>7</v>
      </c>
      <c r="G7" s="361">
        <f>IF($F7=0,0,$B7/$F7)</f>
        <v>0</v>
      </c>
      <c r="H7" s="361">
        <f>IF($F7=0,0,IF($F7=1,$C7/$F7,SUM($B7:$C7)/$F7))</f>
        <v>0</v>
      </c>
      <c r="I7" s="361">
        <f>IF($F7=0,0,IF($F7=1,$D7/$F7,IF($F7=2,SUM($C7:$D7)/$F7,SUM($B7:$D7)/$F7)))</f>
        <v>0</v>
      </c>
      <c r="J7" s="642" t="s">
        <v>318</v>
      </c>
      <c r="K7" s="750"/>
      <c r="L7" s="751"/>
    </row>
    <row r="8" spans="1:12" s="6" customFormat="1" ht="18" customHeight="1">
      <c r="A8" s="638" t="s">
        <v>36</v>
      </c>
      <c r="B8" s="354"/>
      <c r="C8" s="355"/>
      <c r="D8" s="355"/>
      <c r="E8" s="355"/>
      <c r="F8" s="483">
        <v>1</v>
      </c>
      <c r="G8" s="361">
        <f t="shared" ref="G8:G37" si="0">IF($F8=0,0,$B8/$F8)</f>
        <v>0</v>
      </c>
      <c r="H8" s="361">
        <f t="shared" ref="H8:H37" si="1">IF($F8=0,0,IF($F8=1,$C8/$F8,SUM($B8:$C8)/$F8))</f>
        <v>0</v>
      </c>
      <c r="I8" s="361">
        <f t="shared" ref="I8:I37" si="2">IF($F8=0,0,IF($F8=1,$D8/$F8,IF($F8=2,SUM($C8:$D8)/$F8,SUM($B8:$D8)/$F8)))</f>
        <v>0</v>
      </c>
      <c r="K8" s="750"/>
      <c r="L8" s="751"/>
    </row>
    <row r="9" spans="1:12" s="6" customFormat="1" ht="18" customHeight="1">
      <c r="A9" s="638" t="s">
        <v>204</v>
      </c>
      <c r="B9" s="354"/>
      <c r="C9" s="355"/>
      <c r="D9" s="355"/>
      <c r="E9" s="355"/>
      <c r="F9" s="484">
        <v>1</v>
      </c>
      <c r="G9" s="361">
        <f t="shared" si="0"/>
        <v>0</v>
      </c>
      <c r="H9" s="361">
        <f t="shared" si="1"/>
        <v>0</v>
      </c>
      <c r="I9" s="361">
        <f t="shared" si="2"/>
        <v>0</v>
      </c>
      <c r="K9" s="750"/>
      <c r="L9" s="751"/>
    </row>
    <row r="10" spans="1:12" s="6" customFormat="1" ht="18" customHeight="1">
      <c r="A10" s="638" t="s">
        <v>219</v>
      </c>
      <c r="B10" s="354"/>
      <c r="C10" s="355"/>
      <c r="D10" s="355"/>
      <c r="E10" s="355"/>
      <c r="F10" s="484">
        <v>1</v>
      </c>
      <c r="G10" s="361">
        <f t="shared" si="0"/>
        <v>0</v>
      </c>
      <c r="H10" s="361">
        <f t="shared" si="1"/>
        <v>0</v>
      </c>
      <c r="I10" s="361">
        <f t="shared" si="2"/>
        <v>0</v>
      </c>
      <c r="K10" s="750"/>
      <c r="L10" s="751"/>
    </row>
    <row r="11" spans="1:12" s="6" customFormat="1" ht="18" customHeight="1">
      <c r="A11" s="638" t="s">
        <v>218</v>
      </c>
      <c r="B11" s="354"/>
      <c r="C11" s="355"/>
      <c r="D11" s="355"/>
      <c r="E11" s="355"/>
      <c r="F11" s="484">
        <v>1</v>
      </c>
      <c r="G11" s="361">
        <f t="shared" si="0"/>
        <v>0</v>
      </c>
      <c r="H11" s="361">
        <f t="shared" si="1"/>
        <v>0</v>
      </c>
      <c r="I11" s="361">
        <f t="shared" si="2"/>
        <v>0</v>
      </c>
      <c r="K11" s="750"/>
      <c r="L11" s="751"/>
    </row>
    <row r="12" spans="1:12" s="6" customFormat="1" ht="18" customHeight="1">
      <c r="A12" s="639" t="s">
        <v>255</v>
      </c>
      <c r="B12" s="356"/>
      <c r="C12" s="358"/>
      <c r="D12" s="358"/>
      <c r="E12" s="358"/>
      <c r="F12" s="485">
        <v>3</v>
      </c>
      <c r="G12" s="361">
        <f t="shared" si="0"/>
        <v>0</v>
      </c>
      <c r="H12" s="361">
        <f t="shared" si="1"/>
        <v>0</v>
      </c>
      <c r="I12" s="361">
        <f t="shared" si="2"/>
        <v>0</v>
      </c>
      <c r="K12" s="750"/>
      <c r="L12" s="751"/>
    </row>
    <row r="13" spans="1:12" s="63" customFormat="1" ht="18" customHeight="1">
      <c r="A13" s="640" t="s">
        <v>179</v>
      </c>
      <c r="B13" s="365">
        <f>SUM(B6:B12)</f>
        <v>0</v>
      </c>
      <c r="C13" s="365">
        <f t="shared" ref="C13:E13" si="3">SUM(C6:C12)</f>
        <v>0</v>
      </c>
      <c r="D13" s="365">
        <f t="shared" si="3"/>
        <v>0</v>
      </c>
      <c r="E13" s="365">
        <f t="shared" si="3"/>
        <v>0</v>
      </c>
      <c r="F13" s="480"/>
      <c r="G13" s="365">
        <f>SUM(G6:G12)</f>
        <v>0</v>
      </c>
      <c r="H13" s="365">
        <f t="shared" ref="H13:I13" si="4">SUM(H6:H12)</f>
        <v>0</v>
      </c>
      <c r="I13" s="365">
        <f t="shared" si="4"/>
        <v>0</v>
      </c>
      <c r="J13" s="258"/>
      <c r="K13" s="750"/>
      <c r="L13" s="751"/>
    </row>
    <row r="14" spans="1:12" s="6" customFormat="1" ht="18" customHeight="1">
      <c r="A14" s="638" t="s">
        <v>142</v>
      </c>
      <c r="B14" s="354"/>
      <c r="C14" s="354"/>
      <c r="D14" s="354"/>
      <c r="E14" s="354"/>
      <c r="F14" s="484"/>
      <c r="G14" s="361"/>
      <c r="H14" s="361"/>
      <c r="I14" s="361"/>
      <c r="J14" s="259"/>
      <c r="K14" s="750"/>
      <c r="L14" s="751"/>
    </row>
    <row r="15" spans="1:12" s="6" customFormat="1" ht="18" customHeight="1">
      <c r="A15" s="638" t="s">
        <v>278</v>
      </c>
      <c r="B15" s="354"/>
      <c r="C15" s="354"/>
      <c r="D15" s="354"/>
      <c r="E15" s="354"/>
      <c r="F15" s="484"/>
      <c r="G15" s="361"/>
      <c r="H15" s="361"/>
      <c r="I15" s="361"/>
      <c r="J15" s="439"/>
      <c r="K15" s="750"/>
      <c r="L15" s="751"/>
    </row>
    <row r="16" spans="1:12" s="6" customFormat="1" ht="18" customHeight="1">
      <c r="A16" s="641" t="s">
        <v>243</v>
      </c>
      <c r="B16" s="365">
        <f>SUM(B14:B15)</f>
        <v>0</v>
      </c>
      <c r="C16" s="365">
        <f t="shared" ref="C16:E16" si="5">SUM(C14:C15)</f>
        <v>0</v>
      </c>
      <c r="D16" s="365">
        <f t="shared" si="5"/>
        <v>0</v>
      </c>
      <c r="E16" s="365">
        <f t="shared" si="5"/>
        <v>0</v>
      </c>
      <c r="F16" s="480"/>
      <c r="G16" s="365">
        <f>SUM(G14:G15)</f>
        <v>0</v>
      </c>
      <c r="H16" s="365">
        <f t="shared" ref="H16:I16" si="6">SUM(H14:H15)</f>
        <v>0</v>
      </c>
      <c r="I16" s="365">
        <f t="shared" si="6"/>
        <v>0</v>
      </c>
      <c r="J16" s="439"/>
      <c r="K16" s="750"/>
      <c r="L16" s="751"/>
    </row>
    <row r="17" spans="1:13" s="6" customFormat="1" ht="18" customHeight="1">
      <c r="A17" s="638" t="s">
        <v>143</v>
      </c>
      <c r="B17" s="354"/>
      <c r="C17" s="354"/>
      <c r="D17" s="354"/>
      <c r="E17" s="354"/>
      <c r="F17" s="484">
        <v>25</v>
      </c>
      <c r="G17" s="361">
        <f t="shared" si="0"/>
        <v>0</v>
      </c>
      <c r="H17" s="361">
        <f t="shared" si="1"/>
        <v>0</v>
      </c>
      <c r="I17" s="361">
        <f t="shared" si="2"/>
        <v>0</v>
      </c>
      <c r="K17" s="750"/>
      <c r="L17" s="751"/>
    </row>
    <row r="18" spans="1:13" s="6" customFormat="1" ht="18" customHeight="1">
      <c r="A18" s="638" t="s">
        <v>279</v>
      </c>
      <c r="B18" s="354"/>
      <c r="C18" s="354"/>
      <c r="D18" s="354"/>
      <c r="E18" s="354"/>
      <c r="F18" s="484">
        <v>25</v>
      </c>
      <c r="G18" s="361">
        <f t="shared" si="0"/>
        <v>0</v>
      </c>
      <c r="H18" s="361">
        <f t="shared" si="1"/>
        <v>0</v>
      </c>
      <c r="I18" s="361">
        <f t="shared" si="2"/>
        <v>0</v>
      </c>
      <c r="K18" s="750"/>
      <c r="L18" s="751"/>
    </row>
    <row r="19" spans="1:13" s="63" customFormat="1" ht="18" customHeight="1">
      <c r="A19" s="641" t="s">
        <v>143</v>
      </c>
      <c r="B19" s="365">
        <f>SUM(B17:B18)</f>
        <v>0</v>
      </c>
      <c r="C19" s="365">
        <f t="shared" ref="C19:E19" si="7">SUM(C17:C18)</f>
        <v>0</v>
      </c>
      <c r="D19" s="365">
        <f t="shared" si="7"/>
        <v>0</v>
      </c>
      <c r="E19" s="365">
        <f t="shared" si="7"/>
        <v>0</v>
      </c>
      <c r="F19" s="480"/>
      <c r="G19" s="365">
        <f t="shared" ref="G19" si="8">SUM(G17:G18)</f>
        <v>0</v>
      </c>
      <c r="H19" s="365">
        <f t="shared" ref="H19" si="9">SUM(H17:H18)</f>
        <v>0</v>
      </c>
      <c r="I19" s="365">
        <f t="shared" ref="I19" si="10">SUM(I17:I18)</f>
        <v>0</v>
      </c>
      <c r="J19" s="258"/>
      <c r="K19" s="750"/>
      <c r="L19" s="751"/>
    </row>
    <row r="20" spans="1:13" s="6" customFormat="1" ht="18" customHeight="1">
      <c r="A20" s="638" t="s">
        <v>181</v>
      </c>
      <c r="B20" s="354"/>
      <c r="C20" s="354"/>
      <c r="D20" s="354"/>
      <c r="E20" s="354"/>
      <c r="F20" s="484">
        <v>5</v>
      </c>
      <c r="G20" s="361">
        <f t="shared" si="0"/>
        <v>0</v>
      </c>
      <c r="H20" s="361">
        <f t="shared" si="1"/>
        <v>0</v>
      </c>
      <c r="I20" s="361">
        <f t="shared" si="2"/>
        <v>0</v>
      </c>
      <c r="J20" s="259"/>
      <c r="K20" s="750"/>
      <c r="L20" s="751"/>
    </row>
    <row r="21" spans="1:13" s="6" customFormat="1" ht="18" customHeight="1">
      <c r="A21" s="638" t="s">
        <v>157</v>
      </c>
      <c r="B21" s="354"/>
      <c r="C21" s="354"/>
      <c r="D21" s="354"/>
      <c r="E21" s="354"/>
      <c r="F21" s="484">
        <v>3</v>
      </c>
      <c r="G21" s="361">
        <f t="shared" si="0"/>
        <v>0</v>
      </c>
      <c r="H21" s="361">
        <f t="shared" si="1"/>
        <v>0</v>
      </c>
      <c r="I21" s="361">
        <f t="shared" si="2"/>
        <v>0</v>
      </c>
      <c r="K21" s="750"/>
      <c r="L21" s="751"/>
    </row>
    <row r="22" spans="1:13" s="6" customFormat="1" ht="18" customHeight="1">
      <c r="A22" s="638" t="s">
        <v>234</v>
      </c>
      <c r="B22" s="354"/>
      <c r="C22" s="354"/>
      <c r="D22" s="354"/>
      <c r="E22" s="354"/>
      <c r="F22" s="484">
        <v>3</v>
      </c>
      <c r="G22" s="361">
        <f t="shared" si="0"/>
        <v>0</v>
      </c>
      <c r="H22" s="361">
        <f t="shared" si="1"/>
        <v>0</v>
      </c>
      <c r="I22" s="361">
        <f t="shared" si="2"/>
        <v>0</v>
      </c>
      <c r="K22" s="750"/>
      <c r="L22" s="751"/>
    </row>
    <row r="23" spans="1:13" s="63" customFormat="1" ht="18" customHeight="1">
      <c r="A23" s="641" t="s">
        <v>94</v>
      </c>
      <c r="B23" s="365">
        <f>SUM(B20:B22)</f>
        <v>0</v>
      </c>
      <c r="C23" s="365">
        <f t="shared" ref="C23:E23" si="11">SUM(C20:C22)</f>
        <v>0</v>
      </c>
      <c r="D23" s="365">
        <f t="shared" si="11"/>
        <v>0</v>
      </c>
      <c r="E23" s="365">
        <f t="shared" si="11"/>
        <v>0</v>
      </c>
      <c r="F23" s="480"/>
      <c r="G23" s="365">
        <f>SUM(G20:G22)</f>
        <v>0</v>
      </c>
      <c r="H23" s="365">
        <f t="shared" ref="H23:I23" si="12">SUM(H20:H22)</f>
        <v>0</v>
      </c>
      <c r="I23" s="365">
        <f t="shared" si="12"/>
        <v>0</v>
      </c>
      <c r="J23" s="258"/>
      <c r="K23" s="441"/>
      <c r="L23" s="441"/>
      <c r="M23" s="437"/>
    </row>
    <row r="24" spans="1:13" s="6" customFormat="1" ht="18" customHeight="1">
      <c r="A24" s="638" t="s">
        <v>205</v>
      </c>
      <c r="B24" s="354"/>
      <c r="C24" s="354"/>
      <c r="D24" s="354"/>
      <c r="E24" s="354"/>
      <c r="F24" s="484">
        <v>7</v>
      </c>
      <c r="G24" s="361">
        <f t="shared" si="0"/>
        <v>0</v>
      </c>
      <c r="H24" s="361">
        <f t="shared" si="1"/>
        <v>0</v>
      </c>
      <c r="I24" s="361">
        <f t="shared" si="2"/>
        <v>0</v>
      </c>
      <c r="K24" s="752" t="s">
        <v>303</v>
      </c>
      <c r="L24" s="753"/>
      <c r="M24" s="439"/>
    </row>
    <row r="25" spans="1:13" s="6" customFormat="1" ht="18" customHeight="1">
      <c r="A25" s="638" t="s">
        <v>182</v>
      </c>
      <c r="B25" s="354"/>
      <c r="C25" s="354"/>
      <c r="D25" s="354"/>
      <c r="E25" s="354"/>
      <c r="F25" s="484">
        <v>5</v>
      </c>
      <c r="G25" s="361">
        <f t="shared" si="0"/>
        <v>0</v>
      </c>
      <c r="H25" s="361">
        <f t="shared" si="1"/>
        <v>0</v>
      </c>
      <c r="I25" s="361">
        <f t="shared" si="2"/>
        <v>0</v>
      </c>
      <c r="K25" s="754"/>
      <c r="L25" s="755"/>
      <c r="M25" s="439"/>
    </row>
    <row r="26" spans="1:13" s="6" customFormat="1" ht="18" customHeight="1">
      <c r="A26" s="638" t="s">
        <v>235</v>
      </c>
      <c r="B26" s="354"/>
      <c r="C26" s="354"/>
      <c r="D26" s="354"/>
      <c r="E26" s="354"/>
      <c r="F26" s="484">
        <v>5</v>
      </c>
      <c r="G26" s="361">
        <f t="shared" si="0"/>
        <v>0</v>
      </c>
      <c r="H26" s="361">
        <f t="shared" si="1"/>
        <v>0</v>
      </c>
      <c r="I26" s="361">
        <f t="shared" si="2"/>
        <v>0</v>
      </c>
      <c r="K26" s="754"/>
      <c r="L26" s="755"/>
      <c r="M26" s="439"/>
    </row>
    <row r="27" spans="1:13" s="63" customFormat="1" ht="18" customHeight="1">
      <c r="A27" s="641" t="s">
        <v>144</v>
      </c>
      <c r="B27" s="365">
        <f>SUM(B24:B26)</f>
        <v>0</v>
      </c>
      <c r="C27" s="365">
        <f t="shared" ref="C27:E27" si="13">SUM(C24:C26)</f>
        <v>0</v>
      </c>
      <c r="D27" s="365">
        <f t="shared" si="13"/>
        <v>0</v>
      </c>
      <c r="E27" s="365">
        <f t="shared" si="13"/>
        <v>0</v>
      </c>
      <c r="F27" s="480"/>
      <c r="G27" s="365">
        <f>SUM(G24:G26)</f>
        <v>0</v>
      </c>
      <c r="H27" s="365">
        <f>SUM(H24:H26)</f>
        <v>0</v>
      </c>
      <c r="I27" s="365">
        <f>SUM(I24:I26)</f>
        <v>0</v>
      </c>
      <c r="J27" s="258"/>
      <c r="K27" s="754"/>
      <c r="L27" s="755"/>
      <c r="M27" s="437"/>
    </row>
    <row r="28" spans="1:13" s="6" customFormat="1" ht="18" customHeight="1">
      <c r="A28" s="638" t="s">
        <v>183</v>
      </c>
      <c r="B28" s="354"/>
      <c r="C28" s="354"/>
      <c r="D28" s="354"/>
      <c r="E28" s="354"/>
      <c r="F28" s="484">
        <v>3</v>
      </c>
      <c r="G28" s="361">
        <f t="shared" si="0"/>
        <v>0</v>
      </c>
      <c r="H28" s="361">
        <f t="shared" si="1"/>
        <v>0</v>
      </c>
      <c r="I28" s="361">
        <f t="shared" si="2"/>
        <v>0</v>
      </c>
      <c r="K28" s="754"/>
      <c r="L28" s="755"/>
      <c r="M28" s="439"/>
    </row>
    <row r="29" spans="1:13" s="6" customFormat="1" ht="18" customHeight="1">
      <c r="A29" s="638" t="s">
        <v>184</v>
      </c>
      <c r="B29" s="354"/>
      <c r="C29" s="354"/>
      <c r="D29" s="354"/>
      <c r="E29" s="354"/>
      <c r="F29" s="484">
        <v>3</v>
      </c>
      <c r="G29" s="361">
        <f t="shared" si="0"/>
        <v>0</v>
      </c>
      <c r="H29" s="361">
        <f t="shared" si="1"/>
        <v>0</v>
      </c>
      <c r="I29" s="361">
        <f t="shared" si="2"/>
        <v>0</v>
      </c>
      <c r="K29" s="754"/>
      <c r="L29" s="755"/>
      <c r="M29" s="439"/>
    </row>
    <row r="30" spans="1:13" s="6" customFormat="1" ht="18" customHeight="1">
      <c r="A30" s="638" t="s">
        <v>185</v>
      </c>
      <c r="B30" s="354"/>
      <c r="C30" s="354"/>
      <c r="D30" s="354"/>
      <c r="E30" s="354"/>
      <c r="F30" s="484">
        <v>10</v>
      </c>
      <c r="G30" s="361">
        <f t="shared" si="0"/>
        <v>0</v>
      </c>
      <c r="H30" s="361">
        <f t="shared" si="1"/>
        <v>0</v>
      </c>
      <c r="I30" s="361">
        <f t="shared" si="2"/>
        <v>0</v>
      </c>
      <c r="K30" s="756"/>
      <c r="L30" s="757"/>
      <c r="M30" s="439"/>
    </row>
    <row r="31" spans="1:13" s="6" customFormat="1" ht="18" customHeight="1">
      <c r="A31" s="638" t="s">
        <v>236</v>
      </c>
      <c r="B31" s="354"/>
      <c r="C31" s="354"/>
      <c r="D31" s="354"/>
      <c r="E31" s="354"/>
      <c r="F31" s="484">
        <v>3</v>
      </c>
      <c r="G31" s="361">
        <f t="shared" si="0"/>
        <v>0</v>
      </c>
      <c r="H31" s="361">
        <f t="shared" si="1"/>
        <v>0</v>
      </c>
      <c r="I31" s="361">
        <f t="shared" si="2"/>
        <v>0</v>
      </c>
      <c r="K31" s="438"/>
      <c r="L31" s="438"/>
      <c r="M31" s="439"/>
    </row>
    <row r="32" spans="1:13" s="63" customFormat="1" ht="18" customHeight="1">
      <c r="A32" s="641" t="s">
        <v>200</v>
      </c>
      <c r="B32" s="365">
        <f>SUM(B28:B31)</f>
        <v>0</v>
      </c>
      <c r="C32" s="365">
        <f t="shared" ref="C32:E32" si="14">SUM(C28:C31)</f>
        <v>0</v>
      </c>
      <c r="D32" s="365">
        <f t="shared" si="14"/>
        <v>0</v>
      </c>
      <c r="E32" s="365">
        <f t="shared" si="14"/>
        <v>0</v>
      </c>
      <c r="F32" s="480"/>
      <c r="G32" s="365">
        <f>SUM(G28:G31)</f>
        <v>0</v>
      </c>
      <c r="H32" s="365">
        <f t="shared" ref="H32:I32" si="15">SUM(H28:H31)</f>
        <v>0</v>
      </c>
      <c r="I32" s="365">
        <f t="shared" si="15"/>
        <v>0</v>
      </c>
      <c r="K32" s="438"/>
      <c r="L32" s="438"/>
      <c r="M32" s="437"/>
    </row>
    <row r="33" spans="1:13" s="6" customFormat="1" ht="18" customHeight="1">
      <c r="A33" s="638" t="s">
        <v>186</v>
      </c>
      <c r="B33" s="354"/>
      <c r="C33" s="354"/>
      <c r="D33" s="354"/>
      <c r="E33" s="354"/>
      <c r="F33" s="484">
        <v>10</v>
      </c>
      <c r="G33" s="361">
        <f t="shared" si="0"/>
        <v>0</v>
      </c>
      <c r="H33" s="361">
        <f t="shared" si="1"/>
        <v>0</v>
      </c>
      <c r="I33" s="361">
        <f t="shared" si="2"/>
        <v>0</v>
      </c>
      <c r="K33" s="438"/>
      <c r="L33" s="438"/>
      <c r="M33" s="439"/>
    </row>
    <row r="34" spans="1:13" s="6" customFormat="1" ht="18" customHeight="1">
      <c r="A34" s="638" t="s">
        <v>187</v>
      </c>
      <c r="B34" s="354"/>
      <c r="C34" s="354"/>
      <c r="D34" s="354"/>
      <c r="E34" s="354"/>
      <c r="F34" s="484">
        <v>10</v>
      </c>
      <c r="G34" s="361">
        <f t="shared" si="0"/>
        <v>0</v>
      </c>
      <c r="H34" s="361">
        <f t="shared" si="1"/>
        <v>0</v>
      </c>
      <c r="I34" s="361">
        <f t="shared" si="2"/>
        <v>0</v>
      </c>
      <c r="K34" s="438"/>
      <c r="L34" s="438"/>
      <c r="M34" s="439"/>
    </row>
    <row r="35" spans="1:13" s="376" customFormat="1" ht="18" customHeight="1">
      <c r="A35" s="327" t="s">
        <v>180</v>
      </c>
      <c r="B35" s="365">
        <f>SUM(B33:B34)</f>
        <v>0</v>
      </c>
      <c r="C35" s="365">
        <f>SUM(C33:C34)</f>
        <v>0</v>
      </c>
      <c r="D35" s="365">
        <f>SUM(D33:D34)</f>
        <v>0</v>
      </c>
      <c r="E35" s="365">
        <f>SUM(E33:E34)</f>
        <v>0</v>
      </c>
      <c r="F35" s="540"/>
      <c r="G35" s="365">
        <f>SUM(G33:G34)</f>
        <v>0</v>
      </c>
      <c r="H35" s="365">
        <f t="shared" ref="H35:I35" si="16">SUM(H33:H34)</f>
        <v>0</v>
      </c>
      <c r="I35" s="365">
        <f t="shared" si="16"/>
        <v>0</v>
      </c>
      <c r="K35" s="438"/>
      <c r="L35" s="438"/>
      <c r="M35" s="66"/>
    </row>
    <row r="36" spans="1:13" s="376" customFormat="1" ht="18" customHeight="1">
      <c r="A36" s="281" t="s">
        <v>147</v>
      </c>
      <c r="B36" s="350"/>
      <c r="C36" s="350"/>
      <c r="D36" s="350"/>
      <c r="E36" s="350"/>
      <c r="F36" s="482"/>
      <c r="G36" s="361">
        <f t="shared" si="0"/>
        <v>0</v>
      </c>
      <c r="H36" s="361">
        <f t="shared" si="1"/>
        <v>0</v>
      </c>
      <c r="I36" s="361">
        <f t="shared" si="2"/>
        <v>0</v>
      </c>
      <c r="K36" s="438"/>
      <c r="L36" s="438"/>
      <c r="M36" s="440"/>
    </row>
    <row r="37" spans="1:13" s="376" customFormat="1" ht="18" customHeight="1">
      <c r="A37" s="281" t="s">
        <v>148</v>
      </c>
      <c r="B37" s="354"/>
      <c r="C37" s="354"/>
      <c r="D37" s="354"/>
      <c r="E37" s="354"/>
      <c r="F37" s="486"/>
      <c r="G37" s="361">
        <f t="shared" si="0"/>
        <v>0</v>
      </c>
      <c r="H37" s="361">
        <f t="shared" si="1"/>
        <v>0</v>
      </c>
      <c r="I37" s="361">
        <f t="shared" si="2"/>
        <v>0</v>
      </c>
      <c r="K37" s="438"/>
      <c r="L37" s="438"/>
      <c r="M37" s="440"/>
    </row>
    <row r="38" spans="1:13" s="376" customFormat="1" ht="18" customHeight="1">
      <c r="A38" s="327" t="s">
        <v>149</v>
      </c>
      <c r="B38" s="365">
        <f>SUM(B36:B37)</f>
        <v>0</v>
      </c>
      <c r="C38" s="365">
        <f>SUM(C36:C37)</f>
        <v>0</v>
      </c>
      <c r="D38" s="365">
        <f>SUM(D36:D37)</f>
        <v>0</v>
      </c>
      <c r="E38" s="365">
        <f>SUM(E36:E37)</f>
        <v>0</v>
      </c>
      <c r="F38" s="540"/>
      <c r="G38" s="365">
        <f>SUM(G36:G37)</f>
        <v>0</v>
      </c>
      <c r="H38" s="365">
        <f t="shared" ref="H38:I38" si="17">SUM(H36:H37)</f>
        <v>0</v>
      </c>
      <c r="I38" s="365">
        <f t="shared" si="17"/>
        <v>0</v>
      </c>
      <c r="J38" s="375"/>
      <c r="K38" s="438"/>
      <c r="L38" s="438"/>
      <c r="M38" s="440"/>
    </row>
    <row r="39" spans="1:13" s="157" customFormat="1" ht="18" customHeight="1">
      <c r="A39" s="373" t="s">
        <v>145</v>
      </c>
      <c r="B39" s="374"/>
      <c r="C39" s="374"/>
      <c r="D39" s="374"/>
      <c r="E39" s="374"/>
      <c r="F39" s="487"/>
      <c r="G39" s="454"/>
      <c r="H39" s="454"/>
      <c r="I39" s="454"/>
      <c r="K39" s="438"/>
      <c r="L39" s="438"/>
      <c r="M39" s="440"/>
    </row>
    <row r="40" spans="1:13" s="157" customFormat="1" ht="18" customHeight="1">
      <c r="A40" s="373" t="s">
        <v>146</v>
      </c>
      <c r="B40" s="374"/>
      <c r="C40" s="374"/>
      <c r="D40" s="374"/>
      <c r="E40" s="374"/>
      <c r="F40" s="487">
        <v>5</v>
      </c>
      <c r="G40" s="361">
        <f t="shared" ref="G40" si="18">IF($F40=0,0,$B40/$F40)</f>
        <v>0</v>
      </c>
      <c r="H40" s="361">
        <f t="shared" ref="H40" si="19">IF($F40=0,0,IF($F40=1,$C40/$F40,SUM($B40:$C40)/$F40))</f>
        <v>0</v>
      </c>
      <c r="I40" s="361">
        <f t="shared" ref="I40" si="20">IF($F40=0,0,IF($F40=1,$D40/$F40,IF($F40=2,SUM($C40:$D40)/$F40,SUM($B40:$D40)/$F40)))</f>
        <v>0</v>
      </c>
      <c r="K40" s="438"/>
      <c r="L40" s="438"/>
      <c r="M40" s="440"/>
    </row>
    <row r="41" spans="1:13" s="157" customFormat="1" ht="18" customHeight="1">
      <c r="A41" s="373" t="s">
        <v>75</v>
      </c>
      <c r="B41" s="374"/>
      <c r="C41" s="374"/>
      <c r="D41" s="374"/>
      <c r="E41" s="374"/>
      <c r="F41" s="487"/>
      <c r="G41" s="454"/>
      <c r="H41" s="454"/>
      <c r="I41" s="454"/>
      <c r="K41" s="438"/>
      <c r="L41" s="438"/>
      <c r="M41" s="440"/>
    </row>
    <row r="42" spans="1:13" s="14" customFormat="1" ht="27" customHeight="1">
      <c r="A42" s="270" t="s">
        <v>69</v>
      </c>
      <c r="B42" s="367">
        <f>B13+B16+B19+B23+B27+B32+B35+B38+B39+B40+B41</f>
        <v>0</v>
      </c>
      <c r="C42" s="367">
        <f t="shared" ref="C42:E42" si="21">C13+C16+C19+C23+C27+C32+C35+C38+C39+C40+C41</f>
        <v>0</v>
      </c>
      <c r="D42" s="367">
        <f t="shared" si="21"/>
        <v>0</v>
      </c>
      <c r="E42" s="367">
        <f t="shared" si="21"/>
        <v>0</v>
      </c>
      <c r="F42" s="481"/>
      <c r="G42" s="365">
        <f>G13+G19+G23+G27+G32+G35+G38+G40</f>
        <v>0</v>
      </c>
      <c r="H42" s="365">
        <f>H13+H19+H23+H27+H32+H35+H38+H40</f>
        <v>0</v>
      </c>
      <c r="I42" s="365">
        <f>I13+I19+I23+I27+I32+I35+I38+I40</f>
        <v>0</v>
      </c>
      <c r="K42" s="438"/>
      <c r="L42" s="438"/>
      <c r="M42" s="556"/>
    </row>
    <row r="43" spans="1:13">
      <c r="A43" s="266"/>
      <c r="B43" s="279"/>
      <c r="C43" s="279"/>
      <c r="D43" s="279"/>
      <c r="E43" s="279"/>
      <c r="F43" s="279"/>
      <c r="G43" s="279" t="str">
        <f>IF($A43="","",IF(#REF!&gt;1,"",$B43/$F43))</f>
        <v/>
      </c>
      <c r="H43" s="279"/>
      <c r="I43" s="279"/>
      <c r="K43" s="2"/>
      <c r="L43" s="2"/>
      <c r="M43" s="2"/>
    </row>
    <row r="44" spans="1:13" s="57" customFormat="1" ht="15.6">
      <c r="A44" s="613" t="s">
        <v>120</v>
      </c>
      <c r="B44" s="563">
        <f>SUM(B6:B38)/2+SUM(B39:B41)-B42</f>
        <v>0</v>
      </c>
      <c r="C44" s="563">
        <f>SUM(C6:C38)/2+SUM(C39:C41)-C42</f>
        <v>0</v>
      </c>
      <c r="D44" s="563">
        <f>SUM(D6:D38)/2+SUM(D39:D41)-D42</f>
        <v>0</v>
      </c>
      <c r="E44" s="563">
        <f>SUM(E6:E38)/2+SUM(E39:E41)-E42</f>
        <v>0</v>
      </c>
      <c r="F44" s="564"/>
      <c r="G44" s="563">
        <f>SUM(G6:G38)/2+SUM(G39:G41)-G42</f>
        <v>0</v>
      </c>
      <c r="H44" s="563">
        <f>SUM(H6:H38)/2+SUM(H39:H41)-H42</f>
        <v>0</v>
      </c>
      <c r="I44" s="563">
        <f>SUM(I6:I38)/2+SUM(I39:I41)-I42</f>
        <v>0</v>
      </c>
    </row>
    <row r="48" spans="1:13">
      <c r="A48" s="2"/>
    </row>
    <row r="49" spans="2:2">
      <c r="B49" s="2"/>
    </row>
  </sheetData>
  <mergeCells count="10">
    <mergeCell ref="K5:L22"/>
    <mergeCell ref="K24:L30"/>
    <mergeCell ref="A2:I2"/>
    <mergeCell ref="A4:A5"/>
    <mergeCell ref="F4:F5"/>
    <mergeCell ref="G4:I4"/>
    <mergeCell ref="B4:B5"/>
    <mergeCell ref="C4:C5"/>
    <mergeCell ref="D4:D5"/>
    <mergeCell ref="E4:E5"/>
  </mergeCells>
  <printOptions horizontalCentered="1"/>
  <pageMargins left="0.51181102362204722" right="0.51181102362204722" top="1.3385826771653544" bottom="0.74803149606299213" header="0.31496062992125984" footer="0.31496062992125984"/>
  <pageSetup paperSize="9" scale="70" orientation="portrait" r:id="rId1"/>
  <ignoredErrors>
    <ignoredError sqref="G13:I13 G16:I16 G23:I23 G27:I27 G32:I32 G35:I35 G19:I1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topLeftCell="A40" zoomScaleNormal="100" workbookViewId="0">
      <selection activeCell="B56" sqref="B56"/>
    </sheetView>
  </sheetViews>
  <sheetFormatPr baseColWidth="10" defaultColWidth="11.453125" defaultRowHeight="15"/>
  <cols>
    <col min="1" max="1" width="30.6328125" style="1" customWidth="1"/>
    <col min="2" max="2" width="11.1796875" style="10" customWidth="1"/>
    <col min="3" max="3" width="5.1796875" style="60" customWidth="1"/>
    <col min="4" max="4" width="11.81640625" style="10" customWidth="1"/>
    <col min="5" max="5" width="5.1796875" style="60" customWidth="1"/>
    <col min="6" max="6" width="11.08984375" style="10" customWidth="1"/>
    <col min="7" max="7" width="5.1796875" style="60" customWidth="1"/>
    <col min="8" max="8" width="11.453125" style="1"/>
    <col min="9" max="11" width="19" style="1" customWidth="1"/>
    <col min="12" max="12" width="13.1796875" style="1" customWidth="1"/>
    <col min="13" max="16384" width="11.453125" style="1"/>
  </cols>
  <sheetData>
    <row r="1" spans="1:15" s="55" customFormat="1" ht="18.75" customHeight="1">
      <c r="A1" s="53"/>
      <c r="B1" s="54"/>
      <c r="C1" s="58"/>
      <c r="D1" s="53"/>
      <c r="E1" s="58"/>
      <c r="F1" s="53"/>
      <c r="G1" s="58"/>
      <c r="H1" s="15"/>
      <c r="I1" s="15"/>
    </row>
    <row r="2" spans="1:15" ht="30" customHeight="1">
      <c r="A2" s="758" t="s">
        <v>211</v>
      </c>
      <c r="B2" s="759"/>
      <c r="C2" s="759"/>
      <c r="D2" s="759"/>
      <c r="E2" s="759"/>
      <c r="F2" s="772"/>
      <c r="G2" s="773"/>
    </row>
    <row r="3" spans="1:15" s="11" customFormat="1" ht="14.1" customHeight="1">
      <c r="A3" s="4"/>
      <c r="B3" s="8"/>
      <c r="C3" s="59"/>
      <c r="D3" s="8"/>
      <c r="E3" s="59"/>
      <c r="F3" s="8"/>
      <c r="G3" s="58"/>
    </row>
    <row r="4" spans="1:15" s="3" customFormat="1" ht="14.1" customHeight="1">
      <c r="A4" s="121"/>
      <c r="B4" s="774" t="s">
        <v>56</v>
      </c>
      <c r="C4" s="775"/>
      <c r="D4" s="774" t="s">
        <v>57</v>
      </c>
      <c r="E4" s="775"/>
      <c r="F4" s="774" t="s">
        <v>119</v>
      </c>
      <c r="G4" s="775"/>
      <c r="H4" s="643"/>
      <c r="I4" s="643"/>
      <c r="J4" s="643"/>
      <c r="K4" s="643"/>
      <c r="L4" s="643"/>
      <c r="M4" s="643"/>
      <c r="N4" s="643"/>
      <c r="O4" s="643"/>
    </row>
    <row r="5" spans="1:15" s="6" customFormat="1" ht="30.75" customHeight="1">
      <c r="A5" s="377" t="s">
        <v>79</v>
      </c>
      <c r="B5" s="669"/>
      <c r="C5" s="378" t="s">
        <v>224</v>
      </c>
      <c r="D5" s="669"/>
      <c r="E5" s="378" t="s">
        <v>224</v>
      </c>
      <c r="F5" s="670"/>
      <c r="G5" s="378" t="s">
        <v>224</v>
      </c>
      <c r="H5" s="644"/>
      <c r="I5" s="645"/>
      <c r="J5" s="677" t="s">
        <v>320</v>
      </c>
      <c r="K5" s="677" t="s">
        <v>321</v>
      </c>
      <c r="L5" s="645"/>
      <c r="M5" s="645"/>
      <c r="N5" s="645"/>
      <c r="O5" s="645"/>
    </row>
    <row r="6" spans="1:15" s="6" customFormat="1" ht="14.1" customHeight="1">
      <c r="A6" s="36" t="s">
        <v>280</v>
      </c>
      <c r="B6" s="292"/>
      <c r="C6" s="168" t="str">
        <f>IF(B6=0,"",B6/B$10)</f>
        <v/>
      </c>
      <c r="D6" s="287"/>
      <c r="E6" s="168" t="str">
        <f>IF(D6=0,"",D6/D$10)</f>
        <v/>
      </c>
      <c r="F6" s="287"/>
      <c r="G6" s="168" t="str">
        <f>IF(F6=0,"",F6/F$10)</f>
        <v/>
      </c>
      <c r="H6" s="645"/>
      <c r="I6" s="645"/>
      <c r="J6" s="645"/>
      <c r="K6" s="645"/>
      <c r="L6" s="645"/>
      <c r="M6" s="645"/>
      <c r="N6" s="645"/>
      <c r="O6" s="645"/>
    </row>
    <row r="7" spans="1:15" s="6" customFormat="1" ht="14.1" customHeight="1">
      <c r="A7" s="40" t="s">
        <v>300</v>
      </c>
      <c r="B7" s="299"/>
      <c r="C7" s="168" t="str">
        <f>IF(B7=0,"",B7/B$10)</f>
        <v/>
      </c>
      <c r="D7" s="288"/>
      <c r="E7" s="168" t="str">
        <f>IF(D7=0,"",D7/D$10)</f>
        <v/>
      </c>
      <c r="F7" s="288"/>
      <c r="G7" s="168" t="str">
        <f>IF(F7=0,"",F7/F$10)</f>
        <v/>
      </c>
      <c r="H7" s="645"/>
      <c r="I7" s="645"/>
      <c r="J7" s="645"/>
      <c r="K7" s="645"/>
      <c r="L7" s="645"/>
      <c r="M7" s="645"/>
      <c r="N7" s="645"/>
      <c r="O7" s="645"/>
    </row>
    <row r="8" spans="1:15" s="6" customFormat="1" ht="14.1" customHeight="1">
      <c r="A8" s="37" t="s">
        <v>49</v>
      </c>
      <c r="B8" s="288"/>
      <c r="C8" s="168" t="str">
        <f>IF(B8=0,"",B8/B$10)</f>
        <v/>
      </c>
      <c r="D8" s="288"/>
      <c r="E8" s="168" t="str">
        <f>IF(D8=0,"",D8/D$10)</f>
        <v/>
      </c>
      <c r="F8" s="288"/>
      <c r="G8" s="168" t="str">
        <f>IF(F8=0,"",F8/F$10)</f>
        <v/>
      </c>
      <c r="H8" s="645"/>
      <c r="I8" s="645"/>
      <c r="L8" s="645"/>
      <c r="M8" s="645"/>
      <c r="N8" s="645"/>
      <c r="O8" s="645"/>
    </row>
    <row r="9" spans="1:15" ht="14.1" customHeight="1">
      <c r="A9" s="37" t="s">
        <v>302</v>
      </c>
      <c r="B9" s="288"/>
      <c r="C9" s="168" t="str">
        <f>IF(B9=0,"",B9/B$10)</f>
        <v/>
      </c>
      <c r="D9" s="288"/>
      <c r="E9" s="168" t="str">
        <f>IF(D9=0,"",D9/D$10)</f>
        <v/>
      </c>
      <c r="F9" s="288"/>
      <c r="G9" s="168" t="str">
        <f>IF(F9=0,"",F9/F$10)</f>
        <v/>
      </c>
      <c r="H9" s="646"/>
      <c r="I9" s="645"/>
      <c r="J9" s="770" t="s">
        <v>319</v>
      </c>
      <c r="K9" s="771"/>
      <c r="L9" s="646"/>
      <c r="M9" s="646"/>
      <c r="N9" s="646"/>
      <c r="O9" s="646"/>
    </row>
    <row r="10" spans="1:15" s="57" customFormat="1" ht="21" customHeight="1">
      <c r="A10" s="122" t="s">
        <v>159</v>
      </c>
      <c r="B10" s="289">
        <f t="shared" ref="B10:G10" si="0">SUM(B6:B9)</f>
        <v>0</v>
      </c>
      <c r="C10" s="165">
        <f t="shared" si="0"/>
        <v>0</v>
      </c>
      <c r="D10" s="289">
        <f t="shared" si="0"/>
        <v>0</v>
      </c>
      <c r="E10" s="165">
        <f t="shared" si="0"/>
        <v>0</v>
      </c>
      <c r="F10" s="289">
        <f t="shared" si="0"/>
        <v>0</v>
      </c>
      <c r="G10" s="165">
        <f t="shared" si="0"/>
        <v>0</v>
      </c>
      <c r="H10" s="647"/>
      <c r="I10" s="660"/>
      <c r="J10" s="671" t="e">
        <f>D10/B10-1</f>
        <v>#DIV/0!</v>
      </c>
      <c r="K10" s="671" t="e">
        <f>F10/D10-1</f>
        <v>#DIV/0!</v>
      </c>
      <c r="L10" s="647"/>
      <c r="M10" s="647"/>
      <c r="N10" s="647"/>
      <c r="O10" s="647"/>
    </row>
    <row r="11" spans="1:15" s="6" customFormat="1" ht="14.1" customHeight="1">
      <c r="A11" s="5"/>
      <c r="B11" s="290"/>
      <c r="C11" s="163"/>
      <c r="D11" s="290"/>
      <c r="E11" s="163"/>
      <c r="F11" s="290"/>
      <c r="G11" s="163"/>
      <c r="H11" s="645"/>
      <c r="I11" s="648"/>
      <c r="J11" s="648"/>
      <c r="K11" s="648"/>
      <c r="L11" s="645"/>
      <c r="M11" s="645"/>
      <c r="N11" s="645"/>
      <c r="O11" s="645"/>
    </row>
    <row r="12" spans="1:15" s="6" customFormat="1" ht="15" customHeight="1">
      <c r="A12" s="62" t="s">
        <v>299</v>
      </c>
      <c r="B12" s="291"/>
      <c r="C12" s="620" t="str">
        <f>IF(B12=0,"",B12/B6)</f>
        <v/>
      </c>
      <c r="D12" s="291"/>
      <c r="E12" s="620" t="str">
        <f>IF(D12=0,"",D12/D6)</f>
        <v/>
      </c>
      <c r="F12" s="291"/>
      <c r="G12" s="620" t="str">
        <f>IF(F12=0,"",F12/F6)</f>
        <v/>
      </c>
      <c r="H12" s="648"/>
      <c r="I12" s="672"/>
      <c r="J12" s="672"/>
      <c r="K12" s="672"/>
      <c r="L12" s="645"/>
      <c r="M12" s="645"/>
      <c r="N12" s="645"/>
      <c r="O12" s="645"/>
    </row>
    <row r="13" spans="1:15" s="6" customFormat="1" ht="15" customHeight="1">
      <c r="A13" s="62" t="s">
        <v>301</v>
      </c>
      <c r="B13" s="291"/>
      <c r="C13" s="620" t="str">
        <f>IF(B13=0,"",B13/B7)</f>
        <v/>
      </c>
      <c r="D13" s="291"/>
      <c r="E13" s="620" t="str">
        <f>IF(D13=0,"",D13/D7)</f>
        <v/>
      </c>
      <c r="F13" s="291"/>
      <c r="G13" s="620" t="str">
        <f>IF(F13=0,"",F13/F7)</f>
        <v/>
      </c>
      <c r="H13" s="648"/>
      <c r="I13" s="672"/>
      <c r="J13" s="672"/>
      <c r="K13" s="672"/>
      <c r="L13" s="645"/>
      <c r="M13" s="645"/>
      <c r="N13" s="645"/>
      <c r="O13" s="645"/>
    </row>
    <row r="14" spans="1:15" ht="14.1" customHeight="1">
      <c r="A14" s="122" t="s">
        <v>240</v>
      </c>
      <c r="B14" s="289">
        <f>SUM(B12:B13)</f>
        <v>0</v>
      </c>
      <c r="C14" s="165" t="str">
        <f>IF(B$10=0,"",B14/B10)</f>
        <v/>
      </c>
      <c r="D14" s="289">
        <f>SUM(D12:D13)</f>
        <v>0</v>
      </c>
      <c r="E14" s="165" t="str">
        <f>IF(D$10=0,"",D14/D10)</f>
        <v/>
      </c>
      <c r="F14" s="289">
        <f>SUM(F12:F13)</f>
        <v>0</v>
      </c>
      <c r="G14" s="165" t="str">
        <f>IF(F$10=0,"",F14/F10)</f>
        <v/>
      </c>
      <c r="H14" s="646"/>
      <c r="I14" s="648"/>
      <c r="J14" s="648"/>
      <c r="K14" s="648"/>
      <c r="L14" s="646"/>
      <c r="M14" s="646"/>
      <c r="N14" s="646"/>
      <c r="O14" s="646"/>
    </row>
    <row r="15" spans="1:15" ht="14.1" customHeight="1">
      <c r="A15" s="451"/>
      <c r="B15" s="287"/>
      <c r="C15" s="163"/>
      <c r="D15" s="287"/>
      <c r="E15" s="163"/>
      <c r="F15" s="287"/>
      <c r="G15" s="163"/>
      <c r="H15" s="646"/>
      <c r="I15" s="648"/>
      <c r="J15" s="648"/>
      <c r="K15" s="648"/>
      <c r="L15" s="646"/>
      <c r="M15" s="646"/>
      <c r="N15" s="646"/>
      <c r="O15" s="646"/>
    </row>
    <row r="16" spans="1:15" s="57" customFormat="1" ht="21" customHeight="1">
      <c r="A16" s="122" t="s">
        <v>130</v>
      </c>
      <c r="B16" s="289">
        <f>B10-B14</f>
        <v>0</v>
      </c>
      <c r="C16" s="165" t="str">
        <f>IF(B$10=0,"",B16/B$10)</f>
        <v/>
      </c>
      <c r="D16" s="289">
        <f>D10-D14</f>
        <v>0</v>
      </c>
      <c r="E16" s="165" t="str">
        <f>IF(D$10=0,"",D16/D$10)</f>
        <v/>
      </c>
      <c r="F16" s="289">
        <f>F10-F14</f>
        <v>0</v>
      </c>
      <c r="G16" s="165" t="str">
        <f>IF(F$10=0,"",F16/F$10)</f>
        <v/>
      </c>
      <c r="H16" s="647"/>
      <c r="I16" s="660"/>
      <c r="J16" s="660"/>
      <c r="K16" s="660"/>
      <c r="L16" s="647"/>
      <c r="M16" s="647"/>
      <c r="N16" s="647"/>
      <c r="O16" s="647"/>
    </row>
    <row r="17" spans="1:15" s="6" customFormat="1" ht="14.1" customHeight="1">
      <c r="A17" s="38"/>
      <c r="B17" s="292"/>
      <c r="C17" s="166"/>
      <c r="D17" s="292"/>
      <c r="E17" s="166"/>
      <c r="F17" s="292"/>
      <c r="G17" s="166"/>
      <c r="H17" s="645"/>
      <c r="I17" s="645"/>
      <c r="J17" s="770" t="s">
        <v>322</v>
      </c>
      <c r="K17" s="771"/>
      <c r="L17" s="645"/>
      <c r="M17" s="645"/>
      <c r="N17" s="645"/>
      <c r="O17" s="645"/>
    </row>
    <row r="18" spans="1:15" s="63" customFormat="1" ht="14.1" customHeight="1">
      <c r="A18" s="7" t="s">
        <v>52</v>
      </c>
      <c r="B18" s="293">
        <f>SUM(B19:B37)</f>
        <v>0</v>
      </c>
      <c r="C18" s="167">
        <f t="shared" ref="C18:G18" si="1">SUM(C19:C37)</f>
        <v>0</v>
      </c>
      <c r="D18" s="293">
        <f>SUM(D19:D37)</f>
        <v>0</v>
      </c>
      <c r="E18" s="167">
        <f t="shared" si="1"/>
        <v>0</v>
      </c>
      <c r="F18" s="293">
        <f>SUM(F19:F37)</f>
        <v>0</v>
      </c>
      <c r="G18" s="167">
        <f t="shared" si="1"/>
        <v>0</v>
      </c>
      <c r="H18" s="649"/>
      <c r="I18" s="649"/>
      <c r="J18" s="671" t="e">
        <f>D18/B18-1</f>
        <v>#DIV/0!</v>
      </c>
      <c r="K18" s="671" t="e">
        <f>F18/D18-1</f>
        <v>#DIV/0!</v>
      </c>
      <c r="L18" s="649"/>
      <c r="M18" s="649"/>
      <c r="N18" s="649"/>
      <c r="O18" s="649"/>
    </row>
    <row r="19" spans="1:15" s="6" customFormat="1" ht="14.1" customHeight="1">
      <c r="A19" s="39" t="s">
        <v>50</v>
      </c>
      <c r="B19" s="294"/>
      <c r="C19" s="168" t="str">
        <f>IF(B19="","",B19/B$10)</f>
        <v/>
      </c>
      <c r="D19" s="294"/>
      <c r="E19" s="168" t="str">
        <f>IF(D19="","",D19/D$10)</f>
        <v/>
      </c>
      <c r="F19" s="294"/>
      <c r="G19" s="168" t="str">
        <f t="shared" ref="G19:G26" si="2">IF(F19="","",F19/F$10)</f>
        <v/>
      </c>
      <c r="H19" s="645"/>
      <c r="I19" s="782" t="s">
        <v>311</v>
      </c>
      <c r="J19" s="676"/>
      <c r="K19" s="676"/>
      <c r="L19" s="645"/>
      <c r="M19" s="645"/>
      <c r="N19" s="645"/>
      <c r="O19" s="645"/>
    </row>
    <row r="20" spans="1:15" s="6" customFormat="1" ht="14.1" customHeight="1">
      <c r="A20" s="37" t="s">
        <v>58</v>
      </c>
      <c r="B20" s="294"/>
      <c r="C20" s="168" t="str">
        <f t="shared" ref="C20:E22" si="3">IF(B20="","",B20/B$10)</f>
        <v/>
      </c>
      <c r="D20" s="288"/>
      <c r="E20" s="168" t="str">
        <f t="shared" si="3"/>
        <v/>
      </c>
      <c r="F20" s="288"/>
      <c r="G20" s="168" t="str">
        <f t="shared" si="2"/>
        <v/>
      </c>
      <c r="H20" s="645"/>
      <c r="I20" s="783"/>
      <c r="J20" s="648"/>
      <c r="K20" s="648"/>
      <c r="L20" s="645"/>
      <c r="M20" s="645"/>
      <c r="N20" s="645"/>
      <c r="O20" s="645"/>
    </row>
    <row r="21" spans="1:15" s="6" customFormat="1" ht="14.1" customHeight="1">
      <c r="A21" s="37" t="s">
        <v>32</v>
      </c>
      <c r="B21" s="294"/>
      <c r="C21" s="168" t="str">
        <f t="shared" si="3"/>
        <v/>
      </c>
      <c r="D21" s="288"/>
      <c r="E21" s="168" t="str">
        <f t="shared" si="3"/>
        <v/>
      </c>
      <c r="F21" s="288"/>
      <c r="G21" s="168" t="str">
        <f t="shared" si="2"/>
        <v/>
      </c>
      <c r="H21" s="645"/>
      <c r="I21" s="783"/>
      <c r="J21" s="645"/>
      <c r="K21" s="645"/>
      <c r="L21" s="645"/>
      <c r="M21" s="645"/>
      <c r="N21" s="645"/>
      <c r="O21" s="645"/>
    </row>
    <row r="22" spans="1:15" s="6" customFormat="1" ht="14.1" customHeight="1">
      <c r="A22" s="37" t="s">
        <v>33</v>
      </c>
      <c r="B22" s="294"/>
      <c r="C22" s="168" t="str">
        <f t="shared" si="3"/>
        <v/>
      </c>
      <c r="D22" s="288"/>
      <c r="E22" s="168" t="str">
        <f t="shared" si="3"/>
        <v/>
      </c>
      <c r="F22" s="288"/>
      <c r="G22" s="168" t="str">
        <f t="shared" si="2"/>
        <v/>
      </c>
      <c r="H22" s="645"/>
      <c r="I22" s="783"/>
      <c r="J22" s="645"/>
      <c r="K22" s="645"/>
      <c r="L22" s="645"/>
      <c r="M22" s="645"/>
      <c r="N22" s="645"/>
      <c r="O22" s="645"/>
    </row>
    <row r="23" spans="1:15" s="6" customFormat="1" ht="14.1" customHeight="1">
      <c r="A23" s="39" t="s">
        <v>59</v>
      </c>
      <c r="B23" s="294"/>
      <c r="C23" s="168" t="str">
        <f t="shared" ref="C23:C37" si="4">IF(B23="","",B23/B$10)</f>
        <v/>
      </c>
      <c r="D23" s="294"/>
      <c r="E23" s="168" t="str">
        <f>IF(D23="","",D23/D$10)</f>
        <v/>
      </c>
      <c r="F23" s="294"/>
      <c r="G23" s="168" t="str">
        <f t="shared" si="2"/>
        <v/>
      </c>
      <c r="H23" s="645"/>
      <c r="I23" s="783"/>
      <c r="J23" s="645"/>
      <c r="K23" s="645"/>
      <c r="L23" s="645"/>
      <c r="M23" s="645"/>
      <c r="N23" s="645"/>
      <c r="O23" s="645"/>
    </row>
    <row r="24" spans="1:15" s="6" customFormat="1" ht="14.1" customHeight="1">
      <c r="A24" s="37" t="s">
        <v>127</v>
      </c>
      <c r="B24" s="294"/>
      <c r="C24" s="168" t="str">
        <f t="shared" si="4"/>
        <v/>
      </c>
      <c r="D24" s="288"/>
      <c r="E24" s="168" t="str">
        <f>IF(D24="","",D24/D$10)</f>
        <v/>
      </c>
      <c r="F24" s="288"/>
      <c r="G24" s="168" t="str">
        <f t="shared" si="2"/>
        <v/>
      </c>
      <c r="H24" s="645"/>
      <c r="I24" s="783"/>
      <c r="J24" s="645"/>
      <c r="K24" s="645"/>
      <c r="L24" s="645"/>
      <c r="M24" s="645"/>
      <c r="N24" s="645"/>
      <c r="O24" s="645"/>
    </row>
    <row r="25" spans="1:15" s="6" customFormat="1" ht="14.1" customHeight="1">
      <c r="A25" s="37" t="s">
        <v>150</v>
      </c>
      <c r="B25" s="294"/>
      <c r="C25" s="168" t="str">
        <f t="shared" si="4"/>
        <v/>
      </c>
      <c r="D25" s="288"/>
      <c r="E25" s="168" t="str">
        <f>IF(D25="","",D25/D$10)</f>
        <v/>
      </c>
      <c r="F25" s="288"/>
      <c r="G25" s="168" t="str">
        <f t="shared" si="2"/>
        <v/>
      </c>
      <c r="H25" s="645"/>
      <c r="I25" s="783"/>
      <c r="J25" s="645"/>
      <c r="K25" s="645"/>
      <c r="L25" s="645"/>
      <c r="M25" s="645"/>
      <c r="N25" s="645"/>
      <c r="O25" s="645"/>
    </row>
    <row r="26" spans="1:15" s="6" customFormat="1" ht="14.1" customHeight="1">
      <c r="A26" s="37" t="s">
        <v>34</v>
      </c>
      <c r="B26" s="294"/>
      <c r="C26" s="168" t="str">
        <f t="shared" si="4"/>
        <v/>
      </c>
      <c r="D26" s="288"/>
      <c r="E26" s="168" t="str">
        <f t="shared" ref="E26:E37" si="5">IF(D26="","",D26/D$10)</f>
        <v/>
      </c>
      <c r="F26" s="288"/>
      <c r="G26" s="168" t="str">
        <f t="shared" si="2"/>
        <v/>
      </c>
      <c r="H26" s="645"/>
      <c r="I26" s="783"/>
      <c r="J26" s="645"/>
      <c r="K26" s="645"/>
      <c r="L26" s="645"/>
      <c r="M26" s="645"/>
      <c r="N26" s="645"/>
      <c r="O26" s="645"/>
    </row>
    <row r="27" spans="1:15" s="6" customFormat="1" ht="14.1" customHeight="1">
      <c r="A27" s="37" t="s">
        <v>80</v>
      </c>
      <c r="B27" s="294"/>
      <c r="C27" s="168" t="str">
        <f t="shared" si="4"/>
        <v/>
      </c>
      <c r="D27" s="288"/>
      <c r="E27" s="168" t="str">
        <f t="shared" si="5"/>
        <v/>
      </c>
      <c r="F27" s="288"/>
      <c r="G27" s="168" t="str">
        <f t="shared" ref="G27:G37" si="6">IF(F27="","",F27/F$10)</f>
        <v/>
      </c>
      <c r="H27" s="645"/>
      <c r="I27" s="783"/>
      <c r="J27" s="645"/>
      <c r="K27" s="645"/>
      <c r="L27" s="645"/>
      <c r="M27" s="645"/>
      <c r="N27" s="645"/>
      <c r="O27" s="645"/>
    </row>
    <row r="28" spans="1:15" s="6" customFormat="1" ht="14.1" customHeight="1">
      <c r="A28" s="37" t="s">
        <v>81</v>
      </c>
      <c r="B28" s="294"/>
      <c r="C28" s="168" t="str">
        <f t="shared" si="4"/>
        <v/>
      </c>
      <c r="D28" s="288"/>
      <c r="E28" s="168" t="str">
        <f t="shared" si="5"/>
        <v/>
      </c>
      <c r="F28" s="288"/>
      <c r="G28" s="168" t="str">
        <f t="shared" si="6"/>
        <v/>
      </c>
      <c r="H28" s="645"/>
      <c r="I28" s="783"/>
      <c r="J28" s="645"/>
      <c r="K28" s="645"/>
      <c r="L28" s="645"/>
      <c r="M28" s="645"/>
      <c r="N28" s="645"/>
      <c r="O28" s="645"/>
    </row>
    <row r="29" spans="1:15" s="6" customFormat="1" ht="14.1" customHeight="1">
      <c r="A29" s="37" t="s">
        <v>35</v>
      </c>
      <c r="B29" s="294"/>
      <c r="C29" s="168" t="str">
        <f t="shared" si="4"/>
        <v/>
      </c>
      <c r="D29" s="288"/>
      <c r="E29" s="168" t="str">
        <f t="shared" si="5"/>
        <v/>
      </c>
      <c r="F29" s="288"/>
      <c r="G29" s="168" t="str">
        <f t="shared" si="6"/>
        <v/>
      </c>
      <c r="H29" s="645"/>
      <c r="I29" s="783"/>
      <c r="J29" s="645"/>
      <c r="K29" s="645"/>
      <c r="L29" s="645"/>
      <c r="M29" s="645"/>
      <c r="N29" s="645"/>
      <c r="O29" s="645"/>
    </row>
    <row r="30" spans="1:15" s="6" customFormat="1" ht="14.1" customHeight="1">
      <c r="A30" s="37" t="s">
        <v>36</v>
      </c>
      <c r="B30" s="294"/>
      <c r="C30" s="168" t="str">
        <f t="shared" si="4"/>
        <v/>
      </c>
      <c r="D30" s="288"/>
      <c r="E30" s="168" t="str">
        <f t="shared" si="5"/>
        <v/>
      </c>
      <c r="F30" s="288"/>
      <c r="G30" s="168" t="str">
        <f t="shared" si="6"/>
        <v/>
      </c>
      <c r="H30" s="645"/>
      <c r="I30" s="783"/>
      <c r="J30" s="645"/>
      <c r="K30" s="645"/>
      <c r="L30" s="645"/>
      <c r="M30" s="645"/>
      <c r="N30" s="645"/>
      <c r="O30" s="645"/>
    </row>
    <row r="31" spans="1:15" s="6" customFormat="1" ht="14.1" customHeight="1">
      <c r="A31" s="37" t="s">
        <v>37</v>
      </c>
      <c r="B31" s="294"/>
      <c r="C31" s="168" t="str">
        <f t="shared" si="4"/>
        <v/>
      </c>
      <c r="D31" s="288"/>
      <c r="E31" s="168" t="str">
        <f t="shared" si="5"/>
        <v/>
      </c>
      <c r="F31" s="288"/>
      <c r="G31" s="168" t="str">
        <f t="shared" si="6"/>
        <v/>
      </c>
      <c r="H31" s="645"/>
      <c r="I31" s="783"/>
      <c r="J31" s="645"/>
      <c r="K31" s="645"/>
      <c r="L31" s="645"/>
      <c r="M31" s="645"/>
      <c r="N31" s="645"/>
      <c r="O31" s="645"/>
    </row>
    <row r="32" spans="1:15" s="6" customFormat="1" ht="14.1" customHeight="1">
      <c r="A32" s="37" t="s">
        <v>38</v>
      </c>
      <c r="B32" s="294"/>
      <c r="C32" s="168" t="str">
        <f t="shared" si="4"/>
        <v/>
      </c>
      <c r="D32" s="288"/>
      <c r="E32" s="168" t="str">
        <f t="shared" si="5"/>
        <v/>
      </c>
      <c r="F32" s="288"/>
      <c r="G32" s="168" t="str">
        <f t="shared" si="6"/>
        <v/>
      </c>
      <c r="H32" s="645"/>
      <c r="I32" s="783"/>
      <c r="J32" s="645"/>
      <c r="K32" s="645"/>
      <c r="L32" s="645"/>
      <c r="M32" s="645"/>
      <c r="N32" s="645"/>
      <c r="O32" s="645"/>
    </row>
    <row r="33" spans="1:15" s="6" customFormat="1" ht="14.1" customHeight="1">
      <c r="A33" s="37" t="s">
        <v>213</v>
      </c>
      <c r="B33" s="294"/>
      <c r="C33" s="168" t="str">
        <f t="shared" si="4"/>
        <v/>
      </c>
      <c r="D33" s="288"/>
      <c r="E33" s="168" t="str">
        <f t="shared" si="5"/>
        <v/>
      </c>
      <c r="F33" s="288"/>
      <c r="G33" s="168" t="str">
        <f t="shared" si="6"/>
        <v/>
      </c>
      <c r="H33" s="645"/>
      <c r="I33" s="783"/>
      <c r="J33" s="645"/>
      <c r="K33" s="645"/>
      <c r="L33" s="645"/>
      <c r="M33" s="645"/>
      <c r="N33" s="645"/>
      <c r="O33" s="645"/>
    </row>
    <row r="34" spans="1:15" s="6" customFormat="1" ht="14.1" customHeight="1">
      <c r="A34" s="37"/>
      <c r="B34" s="294"/>
      <c r="C34" s="168" t="str">
        <f t="shared" si="4"/>
        <v/>
      </c>
      <c r="D34" s="288"/>
      <c r="E34" s="168" t="str">
        <f t="shared" si="5"/>
        <v/>
      </c>
      <c r="F34" s="288"/>
      <c r="G34" s="168" t="str">
        <f t="shared" si="6"/>
        <v/>
      </c>
      <c r="H34" s="645"/>
      <c r="I34" s="783"/>
      <c r="J34" s="645"/>
      <c r="K34" s="645"/>
      <c r="L34" s="645"/>
      <c r="M34" s="645"/>
      <c r="N34" s="645"/>
      <c r="O34" s="645"/>
    </row>
    <row r="35" spans="1:15" s="6" customFormat="1" ht="14.1" customHeight="1">
      <c r="A35" s="37"/>
      <c r="B35" s="294"/>
      <c r="C35" s="168" t="str">
        <f t="shared" si="4"/>
        <v/>
      </c>
      <c r="D35" s="288"/>
      <c r="E35" s="168" t="str">
        <f t="shared" si="5"/>
        <v/>
      </c>
      <c r="F35" s="288"/>
      <c r="G35" s="168" t="str">
        <f t="shared" si="6"/>
        <v/>
      </c>
      <c r="H35" s="645"/>
      <c r="I35" s="783"/>
      <c r="J35" s="645"/>
      <c r="K35" s="645"/>
      <c r="L35" s="645"/>
      <c r="M35" s="645"/>
      <c r="N35" s="645"/>
      <c r="O35" s="645"/>
    </row>
    <row r="36" spans="1:15" s="6" customFormat="1" ht="14.1" customHeight="1">
      <c r="A36" s="37"/>
      <c r="B36" s="294"/>
      <c r="C36" s="168" t="str">
        <f t="shared" si="4"/>
        <v/>
      </c>
      <c r="D36" s="288"/>
      <c r="E36" s="168" t="str">
        <f t="shared" si="5"/>
        <v/>
      </c>
      <c r="F36" s="288"/>
      <c r="G36" s="168" t="str">
        <f t="shared" si="6"/>
        <v/>
      </c>
      <c r="H36" s="645"/>
      <c r="I36" s="783"/>
      <c r="J36" s="645"/>
      <c r="K36" s="645"/>
      <c r="L36" s="645"/>
      <c r="M36" s="645"/>
      <c r="N36" s="645"/>
      <c r="O36" s="645"/>
    </row>
    <row r="37" spans="1:15" s="6" customFormat="1" ht="14.1" customHeight="1">
      <c r="A37" s="37"/>
      <c r="B37" s="294"/>
      <c r="C37" s="168" t="str">
        <f t="shared" si="4"/>
        <v/>
      </c>
      <c r="D37" s="288"/>
      <c r="E37" s="168" t="str">
        <f t="shared" si="5"/>
        <v/>
      </c>
      <c r="F37" s="288"/>
      <c r="G37" s="168" t="str">
        <f t="shared" si="6"/>
        <v/>
      </c>
      <c r="H37" s="645"/>
      <c r="I37" s="784"/>
      <c r="J37" s="645"/>
      <c r="K37" s="645"/>
      <c r="L37" s="645"/>
      <c r="M37" s="645"/>
      <c r="N37" s="645"/>
      <c r="O37" s="645"/>
    </row>
    <row r="38" spans="1:15" s="63" customFormat="1" ht="14.1" customHeight="1">
      <c r="A38" s="7" t="s">
        <v>60</v>
      </c>
      <c r="B38" s="293">
        <f>SUM(B39:B41)</f>
        <v>0</v>
      </c>
      <c r="C38" s="169" t="str">
        <f>IF(B$10=0,"",B38/B$10)</f>
        <v/>
      </c>
      <c r="D38" s="293">
        <f>SUM(D39:D41)</f>
        <v>0</v>
      </c>
      <c r="E38" s="169" t="str">
        <f>IF(D$10=0,"",D38/D$10)</f>
        <v/>
      </c>
      <c r="F38" s="293">
        <f>SUM(F39:F41)</f>
        <v>0</v>
      </c>
      <c r="G38" s="170" t="str">
        <f>IF(F$10=0,"",F38/F$10)</f>
        <v/>
      </c>
      <c r="H38" s="649"/>
      <c r="I38" s="649"/>
      <c r="J38" s="649"/>
      <c r="K38" s="649"/>
      <c r="L38" s="649"/>
      <c r="M38" s="649"/>
      <c r="N38" s="649"/>
      <c r="O38" s="649"/>
    </row>
    <row r="39" spans="1:15" s="6" customFormat="1" ht="14.1" customHeight="1">
      <c r="A39" s="39" t="s">
        <v>215</v>
      </c>
      <c r="B39" s="294"/>
      <c r="C39" s="168"/>
      <c r="D39" s="294"/>
      <c r="E39" s="168"/>
      <c r="F39" s="294"/>
      <c r="G39" s="168"/>
      <c r="H39" s="645"/>
      <c r="I39" s="645"/>
      <c r="J39" s="645"/>
      <c r="K39" s="645"/>
      <c r="L39" s="645"/>
      <c r="M39" s="645"/>
      <c r="N39" s="645"/>
      <c r="O39" s="645"/>
    </row>
    <row r="40" spans="1:15" s="6" customFormat="1" ht="14.1" customHeight="1">
      <c r="A40" s="37" t="s">
        <v>216</v>
      </c>
      <c r="B40" s="294"/>
      <c r="C40" s="168"/>
      <c r="D40" s="288"/>
      <c r="E40" s="168"/>
      <c r="F40" s="288"/>
      <c r="G40" s="168"/>
      <c r="H40" s="645"/>
      <c r="I40" s="645"/>
      <c r="J40" s="645"/>
      <c r="K40" s="645"/>
      <c r="L40" s="645"/>
      <c r="M40" s="645"/>
      <c r="N40" s="645"/>
      <c r="O40" s="645"/>
    </row>
    <row r="41" spans="1:15" s="6" customFormat="1" ht="14.1" customHeight="1">
      <c r="A41" s="37" t="s">
        <v>217</v>
      </c>
      <c r="B41" s="294"/>
      <c r="C41" s="168"/>
      <c r="D41" s="288"/>
      <c r="E41" s="168"/>
      <c r="F41" s="288"/>
      <c r="G41" s="168"/>
      <c r="H41" s="645"/>
      <c r="I41" s="645"/>
      <c r="J41" s="645"/>
      <c r="K41" s="645"/>
      <c r="L41" s="645"/>
      <c r="M41" s="645"/>
      <c r="N41" s="645"/>
      <c r="O41" s="645"/>
    </row>
    <row r="42" spans="1:15" s="63" customFormat="1" ht="14.1" customHeight="1">
      <c r="A42" s="7" t="s">
        <v>39</v>
      </c>
      <c r="B42" s="293">
        <f>SUM(B43:B47)</f>
        <v>0</v>
      </c>
      <c r="C42" s="169" t="str">
        <f>IF(B$10=0,"",B42/B$10)</f>
        <v/>
      </c>
      <c r="D42" s="293">
        <f>SUM(D43:D47)</f>
        <v>0</v>
      </c>
      <c r="E42" s="169" t="str">
        <f>IF(D$10=0,"",D42/D$10)</f>
        <v/>
      </c>
      <c r="F42" s="293">
        <f>SUM(F43:F47)</f>
        <v>0</v>
      </c>
      <c r="G42" s="170" t="str">
        <f>IF(F$10=0,"",F42/F$10)</f>
        <v/>
      </c>
      <c r="H42" s="649"/>
      <c r="I42" s="650"/>
      <c r="J42" s="651"/>
      <c r="K42" s="649"/>
      <c r="L42" s="649"/>
      <c r="M42" s="649"/>
      <c r="N42" s="649"/>
      <c r="O42" s="649"/>
    </row>
    <row r="43" spans="1:15" s="138" customFormat="1" ht="14.1" customHeight="1">
      <c r="A43" s="242" t="str">
        <f>+'6.Ch Salaires'!H4</f>
        <v>Salaires bruts</v>
      </c>
      <c r="B43" s="295">
        <f>'6.Ch Salaires'!H9</f>
        <v>0</v>
      </c>
      <c r="C43" s="171"/>
      <c r="D43" s="295">
        <f>'6.Ch Salaires'!H22</f>
        <v>0</v>
      </c>
      <c r="E43" s="171"/>
      <c r="F43" s="295">
        <f>'6.Ch Salaires'!H35</f>
        <v>0</v>
      </c>
      <c r="G43" s="171"/>
      <c r="H43" s="652"/>
      <c r="I43" s="779" t="s">
        <v>131</v>
      </c>
      <c r="J43" s="653"/>
      <c r="K43" s="652"/>
      <c r="L43" s="652"/>
      <c r="M43" s="652"/>
      <c r="N43" s="652"/>
      <c r="O43" s="652"/>
    </row>
    <row r="44" spans="1:15" s="138" customFormat="1" ht="14.1" customHeight="1">
      <c r="A44" s="243" t="str">
        <f>+'6.Ch Salaires'!I4</f>
        <v>Charges sociales patronales</v>
      </c>
      <c r="B44" s="295">
        <f>'6.Ch Salaires'!I9</f>
        <v>0</v>
      </c>
      <c r="C44" s="171"/>
      <c r="D44" s="298">
        <f>'6.Ch Salaires'!I22</f>
        <v>0</v>
      </c>
      <c r="E44" s="171"/>
      <c r="F44" s="298">
        <f>'6.Ch Salaires'!I35</f>
        <v>0</v>
      </c>
      <c r="G44" s="171"/>
      <c r="H44" s="652"/>
      <c r="I44" s="780"/>
      <c r="J44" s="653"/>
      <c r="K44" s="652"/>
      <c r="L44" s="652"/>
      <c r="M44" s="652"/>
      <c r="N44" s="652"/>
      <c r="O44" s="652"/>
    </row>
    <row r="45" spans="1:15" s="138" customFormat="1" ht="14.1" customHeight="1">
      <c r="A45" s="243" t="str">
        <f>+'6.Ch Salaires'!I10</f>
        <v>Cotisations du dirigeant</v>
      </c>
      <c r="B45" s="295">
        <f>'6.Ch Salaires'!I13</f>
        <v>0</v>
      </c>
      <c r="C45" s="171"/>
      <c r="D45" s="298">
        <f>'6.Ch Salaires'!I26</f>
        <v>0</v>
      </c>
      <c r="E45" s="171"/>
      <c r="F45" s="298">
        <f>'6.Ch Salaires'!I39</f>
        <v>0</v>
      </c>
      <c r="G45" s="171"/>
      <c r="H45" s="652"/>
      <c r="I45" s="780"/>
      <c r="J45" s="653"/>
      <c r="K45" s="652"/>
      <c r="L45" s="652"/>
      <c r="M45" s="652"/>
      <c r="N45" s="652"/>
      <c r="O45" s="652"/>
    </row>
    <row r="46" spans="1:15" s="138" customFormat="1" ht="14.1" customHeight="1">
      <c r="A46" s="244" t="str">
        <f>+'6.Ch Salaires'!H10</f>
        <v>Rémunération du dirigeant</v>
      </c>
      <c r="B46" s="295">
        <f>'6.Ch Salaires'!H13</f>
        <v>0</v>
      </c>
      <c r="C46" s="171"/>
      <c r="D46" s="298">
        <f>'6.Ch Salaires'!H26</f>
        <v>0</v>
      </c>
      <c r="E46" s="171"/>
      <c r="F46" s="298">
        <f>'6.Ch Salaires'!H39</f>
        <v>0</v>
      </c>
      <c r="G46" s="171"/>
      <c r="H46" s="652"/>
      <c r="I46" s="781"/>
      <c r="J46" s="653"/>
      <c r="K46" s="652"/>
      <c r="L46" s="652"/>
      <c r="M46" s="652"/>
      <c r="N46" s="652"/>
      <c r="O46" s="652"/>
    </row>
    <row r="47" spans="1:15" s="138" customFormat="1" ht="14.1" customHeight="1">
      <c r="A47" s="594" t="s">
        <v>287</v>
      </c>
      <c r="B47" s="595"/>
      <c r="C47" s="596"/>
      <c r="D47" s="595"/>
      <c r="E47" s="596"/>
      <c r="F47" s="595"/>
      <c r="G47" s="597"/>
      <c r="H47" s="652"/>
      <c r="I47" s="654"/>
      <c r="J47" s="653"/>
      <c r="K47" s="652"/>
      <c r="L47" s="652"/>
      <c r="M47" s="652"/>
      <c r="N47" s="652"/>
      <c r="O47" s="652"/>
    </row>
    <row r="48" spans="1:15" s="138" customFormat="1" ht="14.1" customHeight="1">
      <c r="A48" s="7" t="s">
        <v>5</v>
      </c>
      <c r="B48" s="293">
        <f>'2.immos apportées'!D35+'3.immos à financer'!G42</f>
        <v>0</v>
      </c>
      <c r="C48" s="169" t="str">
        <f>IF(B$10=0,"",B48/B$10)</f>
        <v/>
      </c>
      <c r="D48" s="293">
        <f>'2.immos apportées'!E35+'3.immos à financer'!H42</f>
        <v>0</v>
      </c>
      <c r="E48" s="169" t="str">
        <f>IF(D$10=0,"",D48/D$10)</f>
        <v/>
      </c>
      <c r="F48" s="293">
        <f>'2.immos apportées'!F35+'3.immos à financer'!I42</f>
        <v>0</v>
      </c>
      <c r="G48" s="170" t="str">
        <f>IF(F$10=0,"",F48/F$10)</f>
        <v/>
      </c>
      <c r="H48" s="652"/>
      <c r="I48" s="655" t="s">
        <v>160</v>
      </c>
      <c r="J48" s="656"/>
      <c r="K48" s="652"/>
      <c r="L48" s="652"/>
      <c r="M48" s="652"/>
      <c r="N48" s="652"/>
      <c r="O48" s="652"/>
    </row>
    <row r="49" spans="1:15" s="138" customFormat="1" ht="14.1" customHeight="1">
      <c r="A49" s="7"/>
      <c r="B49" s="293"/>
      <c r="C49" s="169"/>
      <c r="D49" s="293"/>
      <c r="E49" s="169"/>
      <c r="F49" s="293"/>
      <c r="G49" s="170"/>
      <c r="H49" s="652"/>
      <c r="I49" s="657"/>
      <c r="J49" s="653"/>
      <c r="K49" s="652"/>
      <c r="L49" s="652"/>
      <c r="M49" s="652"/>
      <c r="N49" s="652"/>
      <c r="O49" s="652"/>
    </row>
    <row r="50" spans="1:15" s="138" customFormat="1" ht="21" customHeight="1">
      <c r="A50" s="123" t="s">
        <v>220</v>
      </c>
      <c r="B50" s="297">
        <f>B16-B18-B38-B42-B48</f>
        <v>0</v>
      </c>
      <c r="C50" s="372" t="str">
        <f>IF(B$10=0,"",B50/B$10)</f>
        <v/>
      </c>
      <c r="D50" s="297">
        <f>D16-D18-D38-D42-D48</f>
        <v>0</v>
      </c>
      <c r="E50" s="372" t="str">
        <f>IF(D$10=0,"",D50/D$10)</f>
        <v/>
      </c>
      <c r="F50" s="297">
        <f>F16-F18-F38-F42-F48</f>
        <v>0</v>
      </c>
      <c r="G50" s="565" t="str">
        <f>IF(F$10=0,"",F50/F$10)</f>
        <v/>
      </c>
      <c r="H50" s="658"/>
      <c r="I50" s="659"/>
      <c r="J50" s="653"/>
      <c r="K50" s="652"/>
      <c r="L50" s="652"/>
      <c r="M50" s="652"/>
      <c r="N50" s="652"/>
      <c r="O50" s="652"/>
    </row>
    <row r="51" spans="1:15" s="63" customFormat="1" ht="14.1" customHeight="1">
      <c r="A51" s="7"/>
      <c r="B51" s="293"/>
      <c r="C51" s="169"/>
      <c r="D51" s="293"/>
      <c r="E51" s="169"/>
      <c r="F51" s="293"/>
      <c r="G51" s="170"/>
      <c r="H51" s="660"/>
      <c r="I51" s="661"/>
      <c r="J51" s="661"/>
      <c r="K51" s="649"/>
      <c r="L51" s="649"/>
      <c r="M51" s="649"/>
      <c r="N51" s="649"/>
      <c r="O51" s="649"/>
    </row>
    <row r="52" spans="1:15" s="63" customFormat="1" ht="14.1" customHeight="1">
      <c r="A52" s="7" t="s">
        <v>61</v>
      </c>
      <c r="B52" s="293">
        <f>SUM(B53:B54)</f>
        <v>0</v>
      </c>
      <c r="C52" s="169" t="str">
        <f>IF(B$10=0,"",B52/B$10)</f>
        <v/>
      </c>
      <c r="D52" s="293">
        <f>SUM(D53:D54)</f>
        <v>0</v>
      </c>
      <c r="E52" s="169" t="str">
        <f>IF(D$10=0,"",D52/D$10)</f>
        <v/>
      </c>
      <c r="F52" s="293">
        <f>SUM(F53:F54)</f>
        <v>0</v>
      </c>
      <c r="G52" s="170" t="str">
        <f>IF(F$10=0,"",F52/F$10)</f>
        <v/>
      </c>
      <c r="H52" s="649"/>
      <c r="I52" s="661"/>
      <c r="J52" s="661"/>
      <c r="K52" s="649"/>
      <c r="L52" s="649"/>
      <c r="M52" s="649"/>
      <c r="N52" s="649"/>
      <c r="O52" s="649"/>
    </row>
    <row r="53" spans="1:15" s="6" customFormat="1" ht="14.1" customHeight="1">
      <c r="A53" s="40" t="s">
        <v>51</v>
      </c>
      <c r="B53" s="294">
        <f>'Calculateur de prêt'!J12</f>
        <v>0</v>
      </c>
      <c r="C53" s="168"/>
      <c r="D53" s="299">
        <f>'Calculateur de prêt'!J18</f>
        <v>0</v>
      </c>
      <c r="E53" s="168"/>
      <c r="F53" s="299">
        <f>'Calculateur de prêt'!J24</f>
        <v>0</v>
      </c>
      <c r="G53" s="168"/>
      <c r="H53" s="645"/>
      <c r="I53" s="655" t="s">
        <v>308</v>
      </c>
      <c r="J53" s="662"/>
      <c r="K53" s="663"/>
      <c r="L53" s="645"/>
      <c r="M53" s="645"/>
      <c r="N53" s="645"/>
      <c r="O53" s="645"/>
    </row>
    <row r="54" spans="1:15" s="6" customFormat="1" ht="14.1" customHeight="1">
      <c r="A54" s="41"/>
      <c r="B54" s="296"/>
      <c r="C54" s="172"/>
      <c r="D54" s="296"/>
      <c r="E54" s="172"/>
      <c r="F54" s="296"/>
      <c r="G54" s="172"/>
      <c r="H54" s="645"/>
      <c r="I54" s="664"/>
      <c r="J54" s="665"/>
      <c r="K54" s="645"/>
      <c r="L54" s="645"/>
      <c r="M54" s="645"/>
      <c r="N54" s="645"/>
      <c r="O54" s="645"/>
    </row>
    <row r="55" spans="1:15" s="139" customFormat="1" ht="21" customHeight="1">
      <c r="A55" s="123" t="s">
        <v>221</v>
      </c>
      <c r="B55" s="297">
        <f>B50-B52</f>
        <v>0</v>
      </c>
      <c r="C55" s="165" t="str">
        <f>IF(B$10=0,"",B55/B$10)</f>
        <v/>
      </c>
      <c r="D55" s="297">
        <f>D50-D52</f>
        <v>0</v>
      </c>
      <c r="E55" s="165" t="str">
        <f>IF(D$10=0,"",D55/D$10)</f>
        <v/>
      </c>
      <c r="F55" s="297">
        <f>F50-F52</f>
        <v>0</v>
      </c>
      <c r="G55" s="165" t="str">
        <f>IF(F$10=0,"",F55/F$10)</f>
        <v/>
      </c>
      <c r="H55" s="666"/>
      <c r="I55" s="790" t="s">
        <v>201</v>
      </c>
      <c r="J55" s="791"/>
      <c r="K55" s="673"/>
      <c r="L55" s="776" t="s">
        <v>309</v>
      </c>
      <c r="M55" s="666"/>
      <c r="N55" s="666"/>
      <c r="O55" s="666"/>
    </row>
    <row r="56" spans="1:15" s="61" customFormat="1" ht="21" customHeight="1">
      <c r="A56" s="465" t="s">
        <v>1</v>
      </c>
      <c r="B56" s="466">
        <f>IF(K55="oui",IF(B55&lt;38120,B55*0.15,(38120*0.15)+(B55-38120)*0.265),0)</f>
        <v>0</v>
      </c>
      <c r="C56" s="467" t="str">
        <f>IF(B$10=0,"",B56/B$10)</f>
        <v/>
      </c>
      <c r="D56" s="466">
        <f>IF(K56="oui",IF(D55&lt;38120,D55*0.15,(38120*0.15)+(D55-38120)*0.265),0)</f>
        <v>0</v>
      </c>
      <c r="E56" s="467" t="str">
        <f>IF(D$10=0,"",D56/D$10)</f>
        <v/>
      </c>
      <c r="F56" s="466">
        <f>IF(K57="oui",IF(F55&lt;38120,F55*0.15,(38120*0.15)+(F55-38120)*0.265),0)</f>
        <v>0</v>
      </c>
      <c r="G56" s="618" t="str">
        <f>IF(F$10=0,"",F56/F$10)</f>
        <v/>
      </c>
      <c r="H56" s="666"/>
      <c r="I56" s="790" t="s">
        <v>202</v>
      </c>
      <c r="J56" s="791"/>
      <c r="K56" s="674"/>
      <c r="L56" s="777"/>
      <c r="M56" s="666"/>
      <c r="N56" s="666"/>
      <c r="O56" s="666"/>
    </row>
    <row r="57" spans="1:15" s="52" customFormat="1" ht="21" customHeight="1">
      <c r="A57" s="123" t="s">
        <v>3</v>
      </c>
      <c r="B57" s="297">
        <f>B55-B56</f>
        <v>0</v>
      </c>
      <c r="C57" s="165" t="str">
        <f>IF(B$10=0,"",B57/B$10)</f>
        <v/>
      </c>
      <c r="D57" s="297">
        <f>D55-D56</f>
        <v>0</v>
      </c>
      <c r="E57" s="165" t="str">
        <f>IF(D$10=0,"",D57/D$10)</f>
        <v/>
      </c>
      <c r="F57" s="297">
        <f>F55-F56</f>
        <v>0</v>
      </c>
      <c r="G57" s="165" t="str">
        <f>IF(F$10=0,"",F57/F$10)</f>
        <v/>
      </c>
      <c r="H57" s="667"/>
      <c r="I57" s="788" t="s">
        <v>203</v>
      </c>
      <c r="J57" s="789"/>
      <c r="K57" s="675"/>
      <c r="L57" s="778"/>
      <c r="M57" s="667"/>
      <c r="N57" s="667"/>
      <c r="O57" s="667"/>
    </row>
    <row r="58" spans="1:15" s="52" customFormat="1" ht="16.5" customHeight="1">
      <c r="A58" s="368"/>
      <c r="B58" s="369"/>
      <c r="C58" s="370"/>
      <c r="D58" s="369"/>
      <c r="E58" s="370"/>
      <c r="F58" s="371"/>
      <c r="G58" s="370"/>
      <c r="H58" s="667"/>
      <c r="I58" s="666"/>
      <c r="J58" s="666"/>
      <c r="K58" s="666"/>
      <c r="L58" s="667"/>
      <c r="M58" s="667"/>
      <c r="N58" s="667"/>
      <c r="O58" s="667"/>
    </row>
    <row r="59" spans="1:15">
      <c r="B59" s="162"/>
      <c r="C59" s="58"/>
      <c r="D59" s="162"/>
      <c r="E59" s="58"/>
      <c r="F59" s="11"/>
      <c r="G59" s="58"/>
      <c r="H59" s="646"/>
      <c r="I59" s="785" t="s">
        <v>214</v>
      </c>
      <c r="J59" s="786"/>
      <c r="K59" s="787"/>
      <c r="L59" s="646"/>
      <c r="M59" s="646"/>
      <c r="N59" s="646"/>
      <c r="O59" s="646"/>
    </row>
    <row r="60" spans="1:15" s="65" customFormat="1" ht="15.6">
      <c r="A60" s="64" t="s">
        <v>120</v>
      </c>
      <c r="B60" s="164">
        <f>SUM(B6:B9)-(SUM(B12:B47)-B16)/2-B48-B53-B54-B56-B57</f>
        <v>0</v>
      </c>
      <c r="C60" s="619" t="str">
        <f>IF(B10=0,"",C10-C14-C18-C38-C42-C48-C52-C56-C57)</f>
        <v/>
      </c>
      <c r="D60" s="164">
        <f>SUM(D6:D9)-(SUM(D12:D47)-D16)/2-D48-D53-D54-D56-D57</f>
        <v>0</v>
      </c>
      <c r="E60" s="619" t="str">
        <f>IF(D10=0,"",E10-E14-E18-E38-E42-E48-E52-E56-E57)</f>
        <v/>
      </c>
      <c r="F60" s="164">
        <f>SUM(F6:F9)-(SUM(F12:F47)-F16)/2-F48-F53-F54-F56-F57</f>
        <v>0</v>
      </c>
      <c r="G60" s="619" t="str">
        <f>IF(F10=0,"",G10-G14-G18-G38-G42-G48-G52-G56-G57)</f>
        <v/>
      </c>
      <c r="H60" s="668"/>
      <c r="I60" s="668"/>
      <c r="J60" s="668"/>
      <c r="K60" s="668"/>
      <c r="L60" s="668"/>
      <c r="M60" s="668"/>
      <c r="N60" s="668"/>
      <c r="O60" s="668"/>
    </row>
    <row r="61" spans="1:15">
      <c r="B61" s="9"/>
      <c r="C61" s="58"/>
      <c r="D61" s="9"/>
      <c r="E61" s="58"/>
      <c r="H61" s="646"/>
      <c r="I61" s="646"/>
      <c r="J61" s="646"/>
      <c r="K61" s="646"/>
      <c r="L61" s="646"/>
      <c r="M61" s="646"/>
      <c r="N61" s="646"/>
      <c r="O61" s="646"/>
    </row>
    <row r="62" spans="1:15">
      <c r="B62" s="69"/>
      <c r="C62" s="58"/>
      <c r="D62" s="69"/>
      <c r="E62" s="58"/>
      <c r="F62" s="69"/>
      <c r="H62" s="646"/>
      <c r="I62" s="646"/>
      <c r="J62" s="646"/>
      <c r="K62" s="646"/>
      <c r="L62" s="646"/>
      <c r="M62" s="646"/>
      <c r="N62" s="646"/>
      <c r="O62" s="646"/>
    </row>
    <row r="63" spans="1:15">
      <c r="B63" s="9"/>
      <c r="C63" s="58"/>
      <c r="D63" s="9"/>
      <c r="E63" s="58"/>
    </row>
    <row r="64" spans="1:15">
      <c r="B64" s="9"/>
      <c r="C64" s="58"/>
      <c r="D64" s="9"/>
      <c r="E64" s="58"/>
    </row>
    <row r="65" spans="2:5">
      <c r="B65" s="9"/>
      <c r="C65" s="58"/>
      <c r="D65" s="9"/>
      <c r="E65" s="58"/>
    </row>
    <row r="66" spans="2:5">
      <c r="B66" s="9"/>
      <c r="C66" s="58"/>
      <c r="D66" s="9"/>
      <c r="E66" s="58"/>
    </row>
    <row r="67" spans="2:5">
      <c r="B67" s="9"/>
      <c r="C67" s="58"/>
      <c r="D67" s="9"/>
      <c r="E67" s="58"/>
    </row>
    <row r="68" spans="2:5">
      <c r="B68" s="9"/>
      <c r="C68" s="58"/>
      <c r="D68" s="9"/>
      <c r="E68" s="58"/>
    </row>
    <row r="69" spans="2:5">
      <c r="B69" s="9"/>
      <c r="C69" s="58"/>
      <c r="D69" s="9"/>
      <c r="E69" s="58"/>
    </row>
    <row r="70" spans="2:5">
      <c r="B70" s="9"/>
      <c r="C70" s="58"/>
      <c r="D70" s="9"/>
      <c r="E70" s="58"/>
    </row>
    <row r="71" spans="2:5">
      <c r="B71" s="9"/>
      <c r="C71" s="58"/>
      <c r="D71" s="9"/>
      <c r="E71" s="58"/>
    </row>
    <row r="72" spans="2:5">
      <c r="B72" s="9"/>
      <c r="C72" s="58"/>
      <c r="D72" s="9"/>
      <c r="E72" s="58"/>
    </row>
    <row r="73" spans="2:5">
      <c r="B73" s="9"/>
      <c r="C73" s="58"/>
      <c r="D73" s="9"/>
      <c r="E73" s="58"/>
    </row>
    <row r="74" spans="2:5">
      <c r="B74" s="9"/>
      <c r="C74" s="58"/>
      <c r="D74" s="9"/>
      <c r="E74" s="58"/>
    </row>
    <row r="75" spans="2:5">
      <c r="B75" s="9"/>
      <c r="C75" s="58"/>
      <c r="D75" s="9"/>
      <c r="E75" s="58"/>
    </row>
    <row r="76" spans="2:5">
      <c r="B76" s="9"/>
      <c r="C76" s="58"/>
      <c r="D76" s="9"/>
      <c r="E76" s="58"/>
    </row>
    <row r="77" spans="2:5">
      <c r="B77" s="9"/>
      <c r="C77" s="58"/>
      <c r="D77" s="9"/>
      <c r="E77" s="58"/>
    </row>
    <row r="78" spans="2:5">
      <c r="B78" s="9"/>
      <c r="C78" s="58"/>
      <c r="D78" s="9"/>
      <c r="E78" s="58"/>
    </row>
    <row r="79" spans="2:5">
      <c r="B79" s="9"/>
      <c r="C79" s="58"/>
      <c r="D79" s="9"/>
      <c r="E79" s="58"/>
    </row>
    <row r="80" spans="2:5">
      <c r="B80" s="9"/>
      <c r="C80" s="58"/>
      <c r="D80" s="9"/>
      <c r="E80" s="58"/>
    </row>
    <row r="81" spans="2:5">
      <c r="B81" s="9"/>
      <c r="C81" s="58"/>
      <c r="D81" s="9"/>
      <c r="E81" s="58"/>
    </row>
    <row r="82" spans="2:5">
      <c r="B82" s="9"/>
      <c r="C82" s="58"/>
      <c r="D82" s="9"/>
      <c r="E82" s="58"/>
    </row>
    <row r="83" spans="2:5">
      <c r="B83" s="9"/>
      <c r="C83" s="58"/>
      <c r="D83" s="9"/>
      <c r="E83" s="58"/>
    </row>
    <row r="84" spans="2:5">
      <c r="B84" s="9"/>
      <c r="C84" s="58"/>
      <c r="D84" s="9"/>
      <c r="E84" s="58"/>
    </row>
    <row r="85" spans="2:5">
      <c r="B85" s="9"/>
      <c r="C85" s="58"/>
      <c r="D85" s="9"/>
      <c r="E85" s="58"/>
    </row>
    <row r="86" spans="2:5">
      <c r="B86" s="9"/>
      <c r="C86" s="58"/>
      <c r="D86" s="9"/>
      <c r="E86" s="58"/>
    </row>
    <row r="87" spans="2:5">
      <c r="B87" s="9"/>
      <c r="C87" s="58"/>
      <c r="D87" s="9"/>
      <c r="E87" s="58"/>
    </row>
    <row r="88" spans="2:5">
      <c r="B88" s="9"/>
      <c r="C88" s="58"/>
      <c r="D88" s="9"/>
      <c r="E88" s="58"/>
    </row>
    <row r="89" spans="2:5">
      <c r="B89" s="9"/>
      <c r="C89" s="58"/>
      <c r="D89" s="9"/>
      <c r="E89" s="58"/>
    </row>
    <row r="90" spans="2:5">
      <c r="B90" s="9"/>
      <c r="C90" s="58"/>
      <c r="D90" s="9"/>
      <c r="E90" s="58"/>
    </row>
    <row r="91" spans="2:5">
      <c r="B91" s="9"/>
      <c r="C91" s="58"/>
      <c r="D91" s="9"/>
      <c r="E91" s="58"/>
    </row>
    <row r="92" spans="2:5">
      <c r="B92" s="9"/>
      <c r="C92" s="58"/>
      <c r="D92" s="9"/>
      <c r="E92" s="58"/>
    </row>
    <row r="93" spans="2:5">
      <c r="B93" s="9"/>
      <c r="C93" s="58"/>
      <c r="D93" s="9"/>
      <c r="E93" s="58"/>
    </row>
    <row r="94" spans="2:5">
      <c r="B94" s="9"/>
      <c r="C94" s="58"/>
      <c r="D94" s="9"/>
      <c r="E94" s="58"/>
    </row>
    <row r="95" spans="2:5">
      <c r="B95" s="9"/>
      <c r="C95" s="58"/>
      <c r="D95" s="9"/>
      <c r="E95" s="58"/>
    </row>
    <row r="96" spans="2:5">
      <c r="B96" s="9"/>
      <c r="C96" s="58"/>
      <c r="D96" s="9"/>
      <c r="E96" s="58"/>
    </row>
    <row r="97" spans="2:5">
      <c r="B97" s="9"/>
      <c r="C97" s="58"/>
      <c r="D97" s="9"/>
      <c r="E97" s="58"/>
    </row>
    <row r="98" spans="2:5">
      <c r="B98" s="9"/>
      <c r="C98" s="58"/>
      <c r="D98" s="9"/>
      <c r="E98" s="58"/>
    </row>
    <row r="99" spans="2:5">
      <c r="B99" s="9"/>
      <c r="C99" s="58"/>
      <c r="D99" s="9"/>
      <c r="E99" s="58"/>
    </row>
    <row r="100" spans="2:5">
      <c r="B100" s="9"/>
      <c r="C100" s="58"/>
      <c r="D100" s="9"/>
      <c r="E100" s="58"/>
    </row>
    <row r="101" spans="2:5">
      <c r="B101" s="9"/>
      <c r="C101" s="58"/>
      <c r="D101" s="9"/>
      <c r="E101" s="58"/>
    </row>
    <row r="102" spans="2:5">
      <c r="B102" s="9"/>
      <c r="C102" s="58"/>
      <c r="D102" s="9"/>
      <c r="E102" s="58"/>
    </row>
    <row r="103" spans="2:5">
      <c r="B103" s="9"/>
      <c r="C103" s="58"/>
      <c r="D103" s="9"/>
      <c r="E103" s="58"/>
    </row>
    <row r="104" spans="2:5">
      <c r="B104" s="9"/>
      <c r="C104" s="58"/>
      <c r="D104" s="9"/>
      <c r="E104" s="58"/>
    </row>
    <row r="105" spans="2:5">
      <c r="B105" s="9"/>
      <c r="C105" s="58"/>
      <c r="D105" s="9"/>
      <c r="E105" s="58"/>
    </row>
  </sheetData>
  <mergeCells count="13">
    <mergeCell ref="L55:L57"/>
    <mergeCell ref="I43:I46"/>
    <mergeCell ref="I19:I37"/>
    <mergeCell ref="I59:K59"/>
    <mergeCell ref="I57:J57"/>
    <mergeCell ref="I56:J56"/>
    <mergeCell ref="I55:J55"/>
    <mergeCell ref="J9:K9"/>
    <mergeCell ref="J17:K17"/>
    <mergeCell ref="A2:G2"/>
    <mergeCell ref="B4:C4"/>
    <mergeCell ref="D4:E4"/>
    <mergeCell ref="F4:G4"/>
  </mergeCells>
  <phoneticPr fontId="0" type="noConversion"/>
  <printOptions horizontalCentered="1"/>
  <pageMargins left="0.31496062992125984" right="0.31496062992125984" top="0.35433070866141736" bottom="0.35433070866141736" header="0.31496062992125984" footer="0.31496062992125984"/>
  <pageSetup paperSize="9" scale="90" orientation="portrait" r:id="rId1"/>
  <ignoredErrors>
    <ignoredError sqref="C57:F57 C55:F55 C42:D42 C38:F38 C16 C52:F52 C50:D50 E16:F16 E50:F50 D48 F48 E42:F42"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showZeros="0" zoomScale="90" zoomScaleNormal="90" workbookViewId="0">
      <selection activeCell="A45" sqref="A45"/>
    </sheetView>
  </sheetViews>
  <sheetFormatPr baseColWidth="10" defaultColWidth="11.453125" defaultRowHeight="18"/>
  <cols>
    <col min="1" max="1" width="45.6328125" style="84" customWidth="1"/>
    <col min="2" max="2" width="3.36328125" style="101" customWidth="1"/>
    <col min="3" max="3" width="3.1796875" style="84" customWidth="1"/>
    <col min="4" max="4" width="11.08984375" style="84" customWidth="1"/>
    <col min="5" max="5" width="5" style="101" customWidth="1"/>
    <col min="6" max="6" width="11.453125" style="84"/>
    <col min="7" max="7" width="12.54296875" style="84" customWidth="1"/>
    <col min="8" max="16384" width="11.453125" style="84"/>
  </cols>
  <sheetData>
    <row r="1" spans="1:14" s="88" customFormat="1" ht="20.25" customHeight="1">
      <c r="B1" s="100"/>
      <c r="E1" s="100"/>
      <c r="G1" s="160"/>
      <c r="H1" s="160"/>
      <c r="I1" s="160"/>
      <c r="J1" s="160"/>
      <c r="K1" s="160"/>
      <c r="L1" s="160"/>
      <c r="M1" s="160"/>
      <c r="N1" s="160"/>
    </row>
    <row r="2" spans="1:14" s="85" customFormat="1" ht="30" customHeight="1">
      <c r="A2" s="708" t="s">
        <v>90</v>
      </c>
      <c r="B2" s="709"/>
      <c r="C2" s="709"/>
      <c r="D2" s="709"/>
      <c r="E2" s="709"/>
      <c r="F2" s="710"/>
    </row>
    <row r="3" spans="1:14" ht="31.5" customHeight="1">
      <c r="A3" s="86"/>
      <c r="B3" s="86"/>
      <c r="C3" s="86"/>
      <c r="D3" s="86"/>
      <c r="E3" s="86"/>
      <c r="F3" s="86"/>
      <c r="G3" s="85"/>
      <c r="H3" s="85"/>
      <c r="I3" s="85"/>
      <c r="J3" s="85"/>
      <c r="K3" s="85"/>
      <c r="L3" s="85"/>
      <c r="M3" s="85"/>
      <c r="N3" s="85"/>
    </row>
    <row r="4" spans="1:14" ht="17.25" customHeight="1">
      <c r="A4" s="802" t="s">
        <v>7</v>
      </c>
      <c r="B4" s="803"/>
      <c r="C4" s="803"/>
      <c r="D4" s="803"/>
      <c r="E4" s="803"/>
      <c r="F4" s="804"/>
      <c r="G4" s="85"/>
      <c r="H4" s="85"/>
      <c r="I4" s="85"/>
      <c r="J4" s="85"/>
      <c r="K4" s="85"/>
      <c r="L4" s="85"/>
      <c r="M4" s="85"/>
      <c r="N4" s="85"/>
    </row>
    <row r="5" spans="1:14" ht="18" customHeight="1">
      <c r="A5" s="140" t="s">
        <v>8</v>
      </c>
      <c r="B5" s="516"/>
      <c r="C5" s="160"/>
      <c r="D5" s="160"/>
      <c r="E5" s="516"/>
      <c r="F5" s="517"/>
      <c r="G5" s="85"/>
      <c r="H5" s="85"/>
      <c r="I5" s="85"/>
      <c r="J5" s="85"/>
      <c r="K5" s="85"/>
      <c r="L5" s="85"/>
      <c r="M5" s="85"/>
      <c r="N5" s="85"/>
    </row>
    <row r="6" spans="1:14" ht="17.100000000000001" customHeight="1">
      <c r="A6" s="141" t="s">
        <v>9</v>
      </c>
      <c r="B6" s="87">
        <v>1</v>
      </c>
      <c r="C6" s="99"/>
      <c r="D6" s="511">
        <f>'4.Cpte Résul'!B14</f>
        <v>0</v>
      </c>
      <c r="E6" s="87"/>
      <c r="F6" s="518"/>
      <c r="G6" s="85"/>
      <c r="H6" s="85"/>
      <c r="I6" s="85"/>
      <c r="J6" s="85"/>
      <c r="K6" s="85"/>
      <c r="L6" s="85"/>
      <c r="M6" s="85"/>
      <c r="N6" s="85"/>
    </row>
    <row r="7" spans="1:14" ht="17.100000000000001" customHeight="1">
      <c r="A7" s="141" t="s">
        <v>10</v>
      </c>
      <c r="B7" s="87">
        <v>2</v>
      </c>
      <c r="C7" s="99"/>
      <c r="D7" s="512"/>
      <c r="E7" s="87"/>
      <c r="F7" s="518"/>
      <c r="G7" s="544" t="s">
        <v>231</v>
      </c>
      <c r="H7" s="85"/>
      <c r="I7" s="85"/>
      <c r="J7" s="85"/>
      <c r="K7" s="85"/>
      <c r="L7" s="85"/>
      <c r="M7" s="85"/>
      <c r="N7" s="85"/>
    </row>
    <row r="8" spans="1:14" ht="16.5" customHeight="1" thickBot="1">
      <c r="A8" s="142" t="s">
        <v>91</v>
      </c>
      <c r="B8" s="89"/>
      <c r="C8" s="519"/>
      <c r="D8" s="515"/>
      <c r="E8" s="89"/>
      <c r="F8" s="513">
        <f>(D6*D7)/360</f>
        <v>0</v>
      </c>
      <c r="G8" s="85"/>
      <c r="H8" s="85"/>
      <c r="I8" s="85"/>
      <c r="J8" s="85"/>
      <c r="K8" s="85"/>
      <c r="L8" s="85"/>
      <c r="M8" s="85"/>
      <c r="N8" s="85"/>
    </row>
    <row r="9" spans="1:14" ht="21" customHeight="1">
      <c r="A9" s="537"/>
      <c r="B9" s="89"/>
      <c r="C9" s="520"/>
      <c r="D9" s="520"/>
      <c r="E9" s="521"/>
      <c r="F9" s="522"/>
      <c r="G9" s="85"/>
      <c r="H9" s="85"/>
      <c r="I9" s="85"/>
      <c r="J9" s="85"/>
      <c r="K9" s="85"/>
      <c r="L9" s="85"/>
      <c r="M9" s="85"/>
      <c r="N9" s="85"/>
    </row>
    <row r="10" spans="1:14" ht="18" customHeight="1">
      <c r="A10" s="143" t="s">
        <v>11</v>
      </c>
      <c r="B10" s="90"/>
      <c r="C10" s="523"/>
      <c r="D10" s="523"/>
      <c r="E10" s="524"/>
      <c r="F10" s="525"/>
      <c r="G10" s="85"/>
      <c r="H10" s="85"/>
      <c r="I10" s="85"/>
      <c r="J10" s="85"/>
      <c r="K10" s="85"/>
      <c r="L10" s="85"/>
      <c r="M10" s="85"/>
      <c r="N10" s="85"/>
    </row>
    <row r="11" spans="1:14" ht="17.100000000000001" customHeight="1">
      <c r="A11" s="144" t="s">
        <v>12</v>
      </c>
      <c r="B11" s="89">
        <v>3</v>
      </c>
      <c r="C11" s="519"/>
      <c r="D11" s="511">
        <f>'4.Cpte Résul'!B10</f>
        <v>0</v>
      </c>
      <c r="E11" s="89"/>
      <c r="F11" s="526"/>
      <c r="G11" s="85"/>
      <c r="H11" s="85"/>
      <c r="I11" s="85"/>
      <c r="J11" s="85"/>
      <c r="K11" s="85"/>
      <c r="L11" s="85"/>
      <c r="M11" s="85"/>
      <c r="N11" s="85"/>
    </row>
    <row r="12" spans="1:14" ht="17.100000000000001" customHeight="1">
      <c r="A12" s="144" t="s">
        <v>13</v>
      </c>
      <c r="B12" s="89">
        <v>4</v>
      </c>
      <c r="C12" s="519"/>
      <c r="D12" s="512"/>
      <c r="E12" s="89"/>
      <c r="F12" s="526"/>
      <c r="G12" s="544" t="s">
        <v>232</v>
      </c>
      <c r="H12" s="85"/>
      <c r="I12" s="85"/>
      <c r="J12" s="85"/>
      <c r="K12" s="85"/>
      <c r="L12" s="85"/>
      <c r="M12" s="85"/>
      <c r="N12" s="85"/>
    </row>
    <row r="13" spans="1:14" ht="17.100000000000001" customHeight="1">
      <c r="A13" s="144" t="s">
        <v>92</v>
      </c>
      <c r="B13" s="89">
        <v>5</v>
      </c>
      <c r="C13" s="519"/>
      <c r="D13" s="514">
        <f>(D11*D12)/360</f>
        <v>0</v>
      </c>
      <c r="E13" s="89"/>
      <c r="F13" s="526"/>
      <c r="G13" s="85"/>
      <c r="H13" s="160"/>
      <c r="I13" s="85"/>
      <c r="J13" s="85"/>
      <c r="K13" s="85"/>
      <c r="L13" s="85"/>
      <c r="M13" s="85"/>
      <c r="N13" s="85"/>
    </row>
    <row r="14" spans="1:14" s="91" customFormat="1" ht="18" customHeight="1" thickBot="1">
      <c r="A14" s="142" t="s">
        <v>14</v>
      </c>
      <c r="B14" s="89"/>
      <c r="C14" s="519"/>
      <c r="D14" s="519"/>
      <c r="E14" s="527" t="s">
        <v>4</v>
      </c>
      <c r="F14" s="513">
        <f>D13*(1+H14)</f>
        <v>0</v>
      </c>
      <c r="G14" s="538"/>
      <c r="H14" s="545">
        <v>0.2</v>
      </c>
      <c r="I14" s="792" t="s">
        <v>247</v>
      </c>
      <c r="J14" s="793"/>
      <c r="K14" s="794"/>
      <c r="L14" s="538"/>
      <c r="M14" s="538"/>
      <c r="N14" s="538"/>
    </row>
    <row r="15" spans="1:14" ht="30" customHeight="1">
      <c r="A15" s="537"/>
      <c r="B15" s="89"/>
      <c r="C15" s="520"/>
      <c r="D15" s="520"/>
      <c r="E15" s="521"/>
      <c r="F15" s="522"/>
      <c r="G15" s="107"/>
      <c r="H15" s="160"/>
      <c r="I15" s="85"/>
      <c r="J15" s="85"/>
      <c r="K15" s="85"/>
      <c r="L15" s="85"/>
      <c r="M15" s="85"/>
      <c r="N15" s="85"/>
    </row>
    <row r="16" spans="1:14" ht="18" customHeight="1">
      <c r="A16" s="143" t="s">
        <v>15</v>
      </c>
      <c r="B16" s="90"/>
      <c r="C16" s="523"/>
      <c r="D16" s="523"/>
      <c r="E16" s="524"/>
      <c r="F16" s="525"/>
      <c r="G16" s="107"/>
      <c r="H16" s="85"/>
      <c r="I16" s="160"/>
      <c r="J16" s="85"/>
      <c r="K16" s="85"/>
      <c r="L16" s="85"/>
      <c r="M16" s="85"/>
      <c r="N16" s="85"/>
    </row>
    <row r="17" spans="1:14" ht="16.5" customHeight="1">
      <c r="A17" s="144" t="s">
        <v>93</v>
      </c>
      <c r="B17" s="89">
        <v>6</v>
      </c>
      <c r="C17" s="519"/>
      <c r="D17" s="511">
        <f>D6/12</f>
        <v>0</v>
      </c>
      <c r="E17" s="89"/>
      <c r="F17" s="526"/>
      <c r="G17" s="107"/>
      <c r="H17" s="160"/>
      <c r="I17" s="160"/>
      <c r="J17" s="85"/>
      <c r="K17" s="85"/>
      <c r="L17" s="85"/>
      <c r="M17" s="85"/>
      <c r="N17" s="85"/>
    </row>
    <row r="18" spans="1:14" ht="18" customHeight="1" thickBot="1">
      <c r="A18" s="142" t="s">
        <v>88</v>
      </c>
      <c r="B18" s="89"/>
      <c r="C18" s="519"/>
      <c r="D18" s="515"/>
      <c r="E18" s="527" t="s">
        <v>4</v>
      </c>
      <c r="F18" s="513">
        <f>D17*H18</f>
        <v>0</v>
      </c>
      <c r="G18" s="85"/>
      <c r="H18" s="545">
        <v>0.2</v>
      </c>
      <c r="I18" s="792" t="s">
        <v>247</v>
      </c>
      <c r="J18" s="793"/>
      <c r="K18" s="794"/>
      <c r="L18" s="85"/>
      <c r="M18" s="85"/>
      <c r="N18" s="85"/>
    </row>
    <row r="19" spans="1:14" ht="18.75" customHeight="1" thickBot="1">
      <c r="A19" s="142"/>
      <c r="B19" s="528"/>
      <c r="C19" s="519"/>
      <c r="D19" s="519"/>
      <c r="E19" s="529"/>
      <c r="F19" s="530"/>
      <c r="G19" s="85"/>
      <c r="H19" s="85"/>
      <c r="I19" s="85"/>
      <c r="J19" s="85"/>
      <c r="K19" s="85"/>
      <c r="L19" s="85"/>
      <c r="M19" s="85"/>
      <c r="N19" s="85"/>
    </row>
    <row r="20" spans="1:14" s="93" customFormat="1" ht="23.25" customHeight="1" thickBot="1">
      <c r="A20" s="795" t="s">
        <v>16</v>
      </c>
      <c r="B20" s="796"/>
      <c r="C20" s="796"/>
      <c r="D20" s="796"/>
      <c r="E20" s="124" t="s">
        <v>17</v>
      </c>
      <c r="F20" s="531">
        <f>SUM(F8:F18)</f>
        <v>0</v>
      </c>
      <c r="G20" s="102"/>
      <c r="H20" s="102"/>
      <c r="I20" s="102"/>
      <c r="J20" s="102"/>
      <c r="K20" s="102"/>
      <c r="L20" s="102"/>
      <c r="M20" s="102"/>
      <c r="N20" s="102"/>
    </row>
    <row r="21" spans="1:14" ht="6.75" customHeight="1">
      <c r="A21" s="94"/>
      <c r="B21" s="94"/>
      <c r="C21" s="94"/>
      <c r="D21" s="94"/>
      <c r="E21" s="95"/>
      <c r="F21" s="96"/>
      <c r="G21" s="85"/>
      <c r="H21" s="85"/>
      <c r="I21" s="85"/>
      <c r="J21" s="85"/>
      <c r="K21" s="85"/>
      <c r="L21" s="85"/>
      <c r="M21" s="85"/>
      <c r="N21" s="85"/>
    </row>
    <row r="22" spans="1:14" ht="17.25" customHeight="1">
      <c r="A22" s="799" t="s">
        <v>23</v>
      </c>
      <c r="B22" s="800"/>
      <c r="C22" s="800"/>
      <c r="D22" s="800"/>
      <c r="E22" s="800"/>
      <c r="F22" s="801"/>
      <c r="G22" s="85"/>
      <c r="H22" s="85"/>
      <c r="I22" s="85"/>
      <c r="J22" s="85"/>
      <c r="K22" s="85"/>
      <c r="L22" s="85"/>
      <c r="M22" s="85"/>
      <c r="N22" s="85"/>
    </row>
    <row r="23" spans="1:14" ht="18" customHeight="1">
      <c r="A23" s="145" t="s">
        <v>18</v>
      </c>
      <c r="B23" s="521"/>
      <c r="C23" s="520"/>
      <c r="D23" s="522"/>
      <c r="E23" s="532"/>
      <c r="F23" s="522"/>
      <c r="G23" s="85"/>
      <c r="H23" s="85"/>
      <c r="I23" s="85"/>
      <c r="J23" s="85"/>
      <c r="K23" s="85"/>
      <c r="L23" s="85"/>
      <c r="M23" s="85"/>
      <c r="N23" s="85"/>
    </row>
    <row r="24" spans="1:14" ht="17.100000000000001" customHeight="1">
      <c r="A24" s="144" t="s">
        <v>64</v>
      </c>
      <c r="B24" s="521"/>
      <c r="C24" s="520"/>
      <c r="D24" s="533">
        <f>D17</f>
        <v>0</v>
      </c>
      <c r="E24" s="532"/>
      <c r="F24" s="522"/>
      <c r="G24" s="85"/>
      <c r="H24" s="85"/>
      <c r="I24" s="85"/>
      <c r="J24" s="85"/>
      <c r="K24" s="85"/>
      <c r="L24" s="85"/>
      <c r="M24" s="85"/>
      <c r="N24" s="85"/>
    </row>
    <row r="25" spans="1:14" ht="22.5" customHeight="1" thickBot="1">
      <c r="A25" s="144" t="s">
        <v>19</v>
      </c>
      <c r="B25" s="89">
        <v>7</v>
      </c>
      <c r="C25" s="520"/>
      <c r="D25" s="534"/>
      <c r="E25" s="532"/>
      <c r="F25" s="535"/>
      <c r="G25" s="544" t="s">
        <v>233</v>
      </c>
      <c r="H25" s="85"/>
      <c r="I25" s="85"/>
      <c r="J25" s="85"/>
      <c r="K25" s="85"/>
      <c r="L25" s="85"/>
      <c r="M25" s="85"/>
      <c r="N25" s="85"/>
    </row>
    <row r="26" spans="1:14" s="97" customFormat="1" ht="24" customHeight="1" thickBot="1">
      <c r="A26" s="805" t="s">
        <v>89</v>
      </c>
      <c r="B26" s="806"/>
      <c r="C26" s="806"/>
      <c r="D26" s="806"/>
      <c r="E26" s="92" t="s">
        <v>20</v>
      </c>
      <c r="F26" s="531">
        <f>D24*D25/30*(1+H26)</f>
        <v>0</v>
      </c>
      <c r="G26" s="610"/>
      <c r="H26" s="545">
        <v>0.2</v>
      </c>
      <c r="I26" s="792" t="s">
        <v>247</v>
      </c>
      <c r="J26" s="793"/>
      <c r="K26" s="794"/>
      <c r="L26" s="539"/>
      <c r="M26" s="539"/>
      <c r="N26" s="539"/>
    </row>
    <row r="27" spans="1:14" ht="37.5" customHeight="1" thickBot="1">
      <c r="A27" s="520"/>
      <c r="B27" s="532"/>
      <c r="C27" s="520"/>
      <c r="D27" s="520"/>
      <c r="E27" s="532"/>
      <c r="F27" s="520"/>
      <c r="G27" s="85"/>
      <c r="H27" s="85"/>
      <c r="I27" s="85"/>
      <c r="J27" s="85"/>
      <c r="K27" s="85"/>
      <c r="L27" s="85"/>
      <c r="M27" s="85"/>
      <c r="N27" s="85"/>
    </row>
    <row r="28" spans="1:14" s="93" customFormat="1" ht="30" customHeight="1" thickBot="1">
      <c r="A28" s="797" t="s">
        <v>99</v>
      </c>
      <c r="B28" s="798"/>
      <c r="C28" s="798"/>
      <c r="D28" s="798"/>
      <c r="E28" s="98" t="s">
        <v>21</v>
      </c>
      <c r="F28" s="536">
        <f>F20-F26</f>
        <v>0</v>
      </c>
      <c r="G28" s="102"/>
      <c r="H28" s="102"/>
      <c r="I28" s="102"/>
      <c r="J28" s="102"/>
      <c r="K28" s="102"/>
      <c r="L28" s="102"/>
      <c r="M28" s="102"/>
      <c r="N28" s="102"/>
    </row>
    <row r="29" spans="1:14" ht="6" customHeight="1">
      <c r="A29" s="99"/>
      <c r="B29" s="100"/>
      <c r="C29" s="88"/>
      <c r="D29" s="88"/>
      <c r="E29" s="100"/>
      <c r="F29" s="88"/>
      <c r="G29" s="85"/>
      <c r="H29" s="85"/>
      <c r="I29" s="85"/>
      <c r="J29" s="85"/>
      <c r="K29" s="85"/>
      <c r="L29" s="85"/>
      <c r="M29" s="85"/>
      <c r="N29" s="85"/>
    </row>
    <row r="30" spans="1:14" ht="18" customHeight="1">
      <c r="A30" s="99"/>
      <c r="F30" s="88"/>
      <c r="G30" s="85"/>
      <c r="H30" s="85"/>
      <c r="I30" s="85"/>
      <c r="J30" s="85"/>
      <c r="K30" s="85"/>
      <c r="L30" s="85"/>
      <c r="M30" s="85"/>
      <c r="N30" s="85"/>
    </row>
    <row r="31" spans="1:14">
      <c r="G31" s="85"/>
      <c r="H31" s="85"/>
      <c r="I31" s="85"/>
      <c r="J31" s="85"/>
      <c r="K31" s="85"/>
      <c r="L31" s="85"/>
      <c r="M31" s="85"/>
      <c r="N31" s="85"/>
    </row>
    <row r="41" spans="2:2">
      <c r="B41" s="158"/>
    </row>
    <row r="42" spans="2:2">
      <c r="B42" s="158"/>
    </row>
    <row r="43" spans="2:2">
      <c r="B43" s="158"/>
    </row>
    <row r="44" spans="2:2">
      <c r="B44" s="158"/>
    </row>
    <row r="45" spans="2:2">
      <c r="B45" s="158"/>
    </row>
    <row r="46" spans="2:2">
      <c r="B46" s="158"/>
    </row>
  </sheetData>
  <sheetProtection algorithmName="SHA-512" hashValue="qyKBSP5Oulcv5BoEU6U2PXqepbqo55vpbBRhGe1HCYkieHlPYRJcLkLFYIYxjuXWYfurbEESjcqNek7go8gP6w==" saltValue="tR6AJDJA2txO6SEkWUlozw==" spinCount="100000" sheet="1" objects="1" scenarios="1"/>
  <mergeCells count="9">
    <mergeCell ref="A28:D28"/>
    <mergeCell ref="A22:F22"/>
    <mergeCell ref="A4:F4"/>
    <mergeCell ref="A26:D26"/>
    <mergeCell ref="I14:K14"/>
    <mergeCell ref="I18:K18"/>
    <mergeCell ref="I26:K26"/>
    <mergeCell ref="A2:F2"/>
    <mergeCell ref="A20:D20"/>
  </mergeCells>
  <phoneticPr fontId="0" type="noConversion"/>
  <pageMargins left="0.31496062992125984" right="0.31496062992125984"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zoomScale="80" zoomScaleNormal="80" workbookViewId="0">
      <selection activeCell="A45" sqref="A45"/>
    </sheetView>
  </sheetViews>
  <sheetFormatPr baseColWidth="10" defaultColWidth="11" defaultRowHeight="15"/>
  <cols>
    <col min="1" max="1" width="8.6328125" style="11" customWidth="1"/>
    <col min="2" max="2" width="32" style="1" customWidth="1"/>
    <col min="3" max="4" width="7.6328125" style="1" customWidth="1"/>
    <col min="5" max="5" width="8.90625" style="1" customWidth="1"/>
    <col min="6" max="6" width="7.6328125" style="1" customWidth="1"/>
    <col min="7" max="7" width="9.453125" style="1" customWidth="1"/>
    <col min="8" max="9" width="13" style="56" customWidth="1"/>
    <col min="10" max="16384" width="11" style="1"/>
  </cols>
  <sheetData>
    <row r="1" spans="1:12" s="2" customFormat="1" ht="26.25" customHeight="1">
      <c r="A1" s="162"/>
      <c r="H1" s="183"/>
      <c r="I1" s="183"/>
    </row>
    <row r="2" spans="1:12" ht="30" customHeight="1">
      <c r="A2" s="758" t="s">
        <v>87</v>
      </c>
      <c r="B2" s="828"/>
      <c r="C2" s="828"/>
      <c r="D2" s="828"/>
      <c r="E2" s="828"/>
      <c r="F2" s="828"/>
      <c r="G2" s="828"/>
      <c r="H2" s="828"/>
      <c r="I2" s="829"/>
    </row>
    <row r="3" spans="1:12" ht="31.5" customHeight="1" thickBot="1">
      <c r="A3" s="826"/>
      <c r="B3" s="827"/>
      <c r="C3" s="827"/>
      <c r="D3" s="827"/>
      <c r="E3" s="827"/>
      <c r="F3" s="827"/>
      <c r="G3" s="827"/>
      <c r="H3" s="827"/>
      <c r="I3" s="827"/>
    </row>
    <row r="4" spans="1:12" s="12" customFormat="1" ht="41.4">
      <c r="A4" s="816" t="s">
        <v>67</v>
      </c>
      <c r="B4" s="185" t="s">
        <v>85</v>
      </c>
      <c r="C4" s="186" t="s">
        <v>244</v>
      </c>
      <c r="D4" s="186" t="s">
        <v>84</v>
      </c>
      <c r="E4" s="186" t="s">
        <v>82</v>
      </c>
      <c r="F4" s="186" t="s">
        <v>83</v>
      </c>
      <c r="G4" s="186" t="s">
        <v>161</v>
      </c>
      <c r="H4" s="187" t="s">
        <v>122</v>
      </c>
      <c r="I4" s="188" t="s">
        <v>133</v>
      </c>
      <c r="J4" s="189"/>
    </row>
    <row r="5" spans="1:12">
      <c r="A5" s="817"/>
      <c r="B5" s="190"/>
      <c r="C5" s="204"/>
      <c r="D5" s="204"/>
      <c r="E5" s="205"/>
      <c r="F5" s="204"/>
      <c r="G5" s="393"/>
      <c r="H5" s="395">
        <f>C5*D5*E5*F5</f>
        <v>0</v>
      </c>
      <c r="I5" s="396">
        <f>H5*G5</f>
        <v>0</v>
      </c>
      <c r="J5" s="3"/>
    </row>
    <row r="6" spans="1:12">
      <c r="A6" s="817"/>
      <c r="B6" s="191"/>
      <c r="C6" s="206"/>
      <c r="D6" s="206"/>
      <c r="E6" s="207"/>
      <c r="F6" s="206"/>
      <c r="G6" s="394"/>
      <c r="H6" s="397">
        <f>C6*D6*E6*F6</f>
        <v>0</v>
      </c>
      <c r="I6" s="396">
        <f>H6*G6</f>
        <v>0</v>
      </c>
      <c r="J6" s="3"/>
    </row>
    <row r="7" spans="1:12">
      <c r="A7" s="817"/>
      <c r="B7" s="191"/>
      <c r="C7" s="206"/>
      <c r="D7" s="206"/>
      <c r="E7" s="207"/>
      <c r="F7" s="206"/>
      <c r="G7" s="394"/>
      <c r="H7" s="397">
        <f>C7*D7*E7*F7</f>
        <v>0</v>
      </c>
      <c r="I7" s="396">
        <f>H7*G7</f>
        <v>0</v>
      </c>
      <c r="J7" s="3"/>
    </row>
    <row r="8" spans="1:12">
      <c r="A8" s="817"/>
      <c r="B8" s="192"/>
      <c r="C8" s="469"/>
      <c r="D8" s="206"/>
      <c r="E8" s="207"/>
      <c r="F8" s="206"/>
      <c r="G8" s="394"/>
      <c r="H8" s="471">
        <f>C8*D8*E8*F8</f>
        <v>0</v>
      </c>
      <c r="I8" s="396">
        <f>H8*G8</f>
        <v>0</v>
      </c>
      <c r="J8" s="3"/>
    </row>
    <row r="9" spans="1:12">
      <c r="A9" s="817"/>
      <c r="B9" s="820" t="s">
        <v>86</v>
      </c>
      <c r="C9" s="821"/>
      <c r="D9" s="821"/>
      <c r="E9" s="821"/>
      <c r="F9" s="821"/>
      <c r="G9" s="822"/>
      <c r="H9" s="398">
        <f>SUM(H5:H8)</f>
        <v>0</v>
      </c>
      <c r="I9" s="399">
        <f>SUM(I5:I8)</f>
        <v>0</v>
      </c>
      <c r="J9" s="3"/>
    </row>
    <row r="10" spans="1:12" ht="36" customHeight="1">
      <c r="A10" s="818"/>
      <c r="B10" s="823" t="s">
        <v>188</v>
      </c>
      <c r="C10" s="824"/>
      <c r="D10" s="824"/>
      <c r="E10" s="824"/>
      <c r="F10" s="824"/>
      <c r="G10" s="825"/>
      <c r="H10" s="193" t="s">
        <v>135</v>
      </c>
      <c r="I10" s="194" t="s">
        <v>136</v>
      </c>
      <c r="J10" s="3"/>
      <c r="L10" s="472"/>
    </row>
    <row r="11" spans="1:12">
      <c r="A11" s="818"/>
      <c r="B11" s="807"/>
      <c r="C11" s="808"/>
      <c r="D11" s="808"/>
      <c r="E11" s="808"/>
      <c r="F11" s="808"/>
      <c r="G11" s="809"/>
      <c r="H11" s="195"/>
      <c r="I11" s="196"/>
      <c r="J11" s="3"/>
    </row>
    <row r="12" spans="1:12">
      <c r="A12" s="818"/>
      <c r="B12" s="810"/>
      <c r="C12" s="811"/>
      <c r="D12" s="811"/>
      <c r="E12" s="811"/>
      <c r="F12" s="811"/>
      <c r="G12" s="812"/>
      <c r="H12" s="197"/>
      <c r="I12" s="198"/>
      <c r="J12" s="3"/>
    </row>
    <row r="13" spans="1:12" ht="15.6" thickBot="1">
      <c r="A13" s="819"/>
      <c r="B13" s="813" t="s">
        <v>189</v>
      </c>
      <c r="C13" s="814"/>
      <c r="D13" s="814"/>
      <c r="E13" s="814"/>
      <c r="F13" s="814"/>
      <c r="G13" s="815"/>
      <c r="H13" s="400">
        <f>SUM(H11:H12)</f>
        <v>0</v>
      </c>
      <c r="I13" s="401">
        <f>SUM(I11:I12)</f>
        <v>0</v>
      </c>
      <c r="J13" s="3"/>
    </row>
    <row r="14" spans="1:12">
      <c r="A14" s="199"/>
      <c r="B14" s="199"/>
      <c r="C14" s="200"/>
      <c r="D14" s="200"/>
      <c r="E14" s="200"/>
      <c r="F14" s="200"/>
      <c r="G14" s="200"/>
      <c r="H14" s="463"/>
      <c r="I14" s="464"/>
      <c r="J14" s="3"/>
    </row>
    <row r="15" spans="1:12">
      <c r="A15" s="199"/>
      <c r="B15" s="199"/>
      <c r="C15" s="200"/>
      <c r="D15" s="200"/>
      <c r="E15" s="200"/>
      <c r="F15" s="200"/>
      <c r="G15" s="200"/>
      <c r="H15" s="463"/>
      <c r="I15" s="464"/>
      <c r="J15" s="3"/>
    </row>
    <row r="16" spans="1:12" ht="6.75" customHeight="1" thickBot="1">
      <c r="A16" s="13"/>
      <c r="B16" s="199"/>
      <c r="C16" s="200"/>
      <c r="D16" s="200"/>
      <c r="E16" s="200"/>
      <c r="F16" s="200"/>
      <c r="G16" s="200"/>
      <c r="H16" s="201"/>
      <c r="I16" s="202"/>
      <c r="J16" s="3"/>
    </row>
    <row r="17" spans="1:10" s="12" customFormat="1" ht="41.4">
      <c r="A17" s="816" t="s">
        <v>68</v>
      </c>
      <c r="B17" s="185" t="s">
        <v>85</v>
      </c>
      <c r="C17" s="186" t="s">
        <v>244</v>
      </c>
      <c r="D17" s="186" t="s">
        <v>84</v>
      </c>
      <c r="E17" s="186" t="s">
        <v>82</v>
      </c>
      <c r="F17" s="186" t="s">
        <v>83</v>
      </c>
      <c r="G17" s="186" t="s">
        <v>161</v>
      </c>
      <c r="H17" s="187" t="s">
        <v>122</v>
      </c>
      <c r="I17" s="188" t="s">
        <v>133</v>
      </c>
      <c r="J17" s="189"/>
    </row>
    <row r="18" spans="1:10">
      <c r="A18" s="817"/>
      <c r="B18" s="190"/>
      <c r="C18" s="204"/>
      <c r="D18" s="204"/>
      <c r="E18" s="205"/>
      <c r="F18" s="204"/>
      <c r="G18" s="393"/>
      <c r="H18" s="473">
        <f>C18*D18*E18*F18</f>
        <v>0</v>
      </c>
      <c r="I18" s="396">
        <f>H18*G18</f>
        <v>0</v>
      </c>
      <c r="J18" s="3"/>
    </row>
    <row r="19" spans="1:10">
      <c r="A19" s="817"/>
      <c r="B19" s="191"/>
      <c r="C19" s="206"/>
      <c r="D19" s="206"/>
      <c r="E19" s="207"/>
      <c r="F19" s="206"/>
      <c r="G19" s="394"/>
      <c r="H19" s="471">
        <f t="shared" ref="H19:H21" si="0">C19*D19*E19*F19</f>
        <v>0</v>
      </c>
      <c r="I19" s="396">
        <f>H19*G19</f>
        <v>0</v>
      </c>
      <c r="J19" s="3"/>
    </row>
    <row r="20" spans="1:10">
      <c r="A20" s="817"/>
      <c r="B20" s="191"/>
      <c r="C20" s="206"/>
      <c r="D20" s="206"/>
      <c r="E20" s="207"/>
      <c r="F20" s="206"/>
      <c r="G20" s="394"/>
      <c r="H20" s="474">
        <f t="shared" si="0"/>
        <v>0</v>
      </c>
      <c r="I20" s="396">
        <f>H20*G20</f>
        <v>0</v>
      </c>
      <c r="J20" s="3"/>
    </row>
    <row r="21" spans="1:10">
      <c r="A21" s="817"/>
      <c r="B21" s="192"/>
      <c r="C21" s="469"/>
      <c r="D21" s="206"/>
      <c r="E21" s="207"/>
      <c r="F21" s="206"/>
      <c r="G21" s="394"/>
      <c r="H21" s="470">
        <f t="shared" si="0"/>
        <v>0</v>
      </c>
      <c r="I21" s="396">
        <f>H21*G21</f>
        <v>0</v>
      </c>
      <c r="J21" s="3"/>
    </row>
    <row r="22" spans="1:10">
      <c r="A22" s="817"/>
      <c r="B22" s="820" t="s">
        <v>86</v>
      </c>
      <c r="C22" s="821"/>
      <c r="D22" s="821"/>
      <c r="E22" s="821"/>
      <c r="F22" s="821"/>
      <c r="G22" s="822"/>
      <c r="H22" s="398">
        <f>SUM(H18:H21)</f>
        <v>0</v>
      </c>
      <c r="I22" s="399">
        <f>SUM(I18:I21)</f>
        <v>0</v>
      </c>
      <c r="J22" s="3"/>
    </row>
    <row r="23" spans="1:10" ht="36.75" customHeight="1">
      <c r="A23" s="818"/>
      <c r="B23" s="823" t="s">
        <v>188</v>
      </c>
      <c r="C23" s="824"/>
      <c r="D23" s="824"/>
      <c r="E23" s="824"/>
      <c r="F23" s="824"/>
      <c r="G23" s="825"/>
      <c r="H23" s="193" t="s">
        <v>135</v>
      </c>
      <c r="I23" s="194" t="s">
        <v>136</v>
      </c>
      <c r="J23" s="3"/>
    </row>
    <row r="24" spans="1:10">
      <c r="A24" s="818"/>
      <c r="B24" s="807"/>
      <c r="C24" s="808"/>
      <c r="D24" s="808"/>
      <c r="E24" s="808"/>
      <c r="F24" s="808"/>
      <c r="G24" s="809"/>
      <c r="H24" s="195"/>
      <c r="I24" s="196"/>
      <c r="J24" s="3"/>
    </row>
    <row r="25" spans="1:10">
      <c r="A25" s="818"/>
      <c r="B25" s="810"/>
      <c r="C25" s="811"/>
      <c r="D25" s="811"/>
      <c r="E25" s="811"/>
      <c r="F25" s="811"/>
      <c r="G25" s="812"/>
      <c r="H25" s="197"/>
      <c r="I25" s="198"/>
      <c r="J25" s="3"/>
    </row>
    <row r="26" spans="1:10" ht="15.6" thickBot="1">
      <c r="A26" s="819"/>
      <c r="B26" s="813" t="s">
        <v>189</v>
      </c>
      <c r="C26" s="814"/>
      <c r="D26" s="814"/>
      <c r="E26" s="814"/>
      <c r="F26" s="814"/>
      <c r="G26" s="815"/>
      <c r="H26" s="400">
        <f>SUM(H24:H25)</f>
        <v>0</v>
      </c>
      <c r="I26" s="401">
        <f>SUM(I24:I25)</f>
        <v>0</v>
      </c>
      <c r="J26" s="3"/>
    </row>
    <row r="27" spans="1:10">
      <c r="A27" s="199"/>
      <c r="B27" s="199"/>
      <c r="C27" s="200"/>
      <c r="D27" s="200"/>
      <c r="E27" s="200"/>
      <c r="F27" s="200"/>
      <c r="G27" s="200"/>
      <c r="H27" s="463"/>
      <c r="I27" s="464"/>
      <c r="J27" s="3"/>
    </row>
    <row r="28" spans="1:10">
      <c r="A28" s="199"/>
      <c r="B28" s="199"/>
      <c r="C28" s="200"/>
      <c r="D28" s="200"/>
      <c r="E28" s="200"/>
      <c r="F28" s="200"/>
      <c r="G28" s="200"/>
      <c r="H28" s="463"/>
      <c r="I28" s="464"/>
      <c r="J28" s="3"/>
    </row>
    <row r="29" spans="1:10" ht="6" customHeight="1" thickBot="1">
      <c r="B29" s="3"/>
      <c r="C29" s="3"/>
      <c r="D29" s="3"/>
      <c r="E29" s="3"/>
      <c r="F29" s="3"/>
      <c r="G29" s="3"/>
      <c r="H29" s="203"/>
      <c r="I29" s="203"/>
      <c r="J29" s="3"/>
    </row>
    <row r="30" spans="1:10" s="12" customFormat="1" ht="41.4">
      <c r="A30" s="816" t="s">
        <v>72</v>
      </c>
      <c r="B30" s="185" t="s">
        <v>85</v>
      </c>
      <c r="C30" s="186" t="s">
        <v>244</v>
      </c>
      <c r="D30" s="186" t="s">
        <v>84</v>
      </c>
      <c r="E30" s="186" t="s">
        <v>82</v>
      </c>
      <c r="F30" s="186" t="s">
        <v>83</v>
      </c>
      <c r="G30" s="186" t="s">
        <v>161</v>
      </c>
      <c r="H30" s="187" t="s">
        <v>122</v>
      </c>
      <c r="I30" s="188" t="s">
        <v>133</v>
      </c>
      <c r="J30" s="189"/>
    </row>
    <row r="31" spans="1:10">
      <c r="A31" s="817"/>
      <c r="B31" s="190"/>
      <c r="C31" s="204"/>
      <c r="D31" s="204"/>
      <c r="E31" s="205"/>
      <c r="F31" s="204"/>
      <c r="G31" s="393"/>
      <c r="H31" s="397">
        <f>C31*D31*E31*F31</f>
        <v>0</v>
      </c>
      <c r="I31" s="396">
        <f>H31*G31</f>
        <v>0</v>
      </c>
      <c r="J31" s="3"/>
    </row>
    <row r="32" spans="1:10">
      <c r="A32" s="817"/>
      <c r="B32" s="191"/>
      <c r="C32" s="206"/>
      <c r="D32" s="206"/>
      <c r="E32" s="207"/>
      <c r="F32" s="206"/>
      <c r="G32" s="394"/>
      <c r="H32" s="397">
        <f t="shared" ref="H32:H34" si="1">C32*D32*E32*F32</f>
        <v>0</v>
      </c>
      <c r="I32" s="396">
        <f>H32*G32</f>
        <v>0</v>
      </c>
      <c r="J32" s="3"/>
    </row>
    <row r="33" spans="1:10">
      <c r="A33" s="817"/>
      <c r="B33" s="191"/>
      <c r="C33" s="206"/>
      <c r="D33" s="206"/>
      <c r="E33" s="207"/>
      <c r="F33" s="206"/>
      <c r="G33" s="394"/>
      <c r="H33" s="397">
        <f t="shared" si="1"/>
        <v>0</v>
      </c>
      <c r="I33" s="396">
        <f>H33*G33</f>
        <v>0</v>
      </c>
      <c r="J33" s="3"/>
    </row>
    <row r="34" spans="1:10">
      <c r="A34" s="817"/>
      <c r="B34" s="192"/>
      <c r="C34" s="469"/>
      <c r="D34" s="206"/>
      <c r="E34" s="207"/>
      <c r="F34" s="206"/>
      <c r="G34" s="394"/>
      <c r="H34" s="474">
        <f t="shared" si="1"/>
        <v>0</v>
      </c>
      <c r="I34" s="396">
        <f>H34*G34</f>
        <v>0</v>
      </c>
      <c r="J34" s="3"/>
    </row>
    <row r="35" spans="1:10">
      <c r="A35" s="817"/>
      <c r="B35" s="820" t="s">
        <v>86</v>
      </c>
      <c r="C35" s="821"/>
      <c r="D35" s="821"/>
      <c r="E35" s="821"/>
      <c r="F35" s="821"/>
      <c r="G35" s="822"/>
      <c r="H35" s="559">
        <f>SUM(H31:H34)</f>
        <v>0</v>
      </c>
      <c r="I35" s="399">
        <f>SUM(I31:I34)</f>
        <v>0</v>
      </c>
      <c r="J35" s="3"/>
    </row>
    <row r="36" spans="1:10" ht="36" customHeight="1">
      <c r="A36" s="818"/>
      <c r="B36" s="823" t="s">
        <v>188</v>
      </c>
      <c r="C36" s="824"/>
      <c r="D36" s="824"/>
      <c r="E36" s="824"/>
      <c r="F36" s="824"/>
      <c r="G36" s="825"/>
      <c r="H36" s="193" t="s">
        <v>135</v>
      </c>
      <c r="I36" s="194" t="s">
        <v>136</v>
      </c>
      <c r="J36" s="3"/>
    </row>
    <row r="37" spans="1:10">
      <c r="A37" s="818"/>
      <c r="B37" s="807"/>
      <c r="C37" s="808"/>
      <c r="D37" s="808"/>
      <c r="E37" s="808"/>
      <c r="F37" s="808"/>
      <c r="G37" s="809"/>
      <c r="H37" s="195"/>
      <c r="I37" s="196"/>
      <c r="J37" s="3"/>
    </row>
    <row r="38" spans="1:10">
      <c r="A38" s="818"/>
      <c r="B38" s="810"/>
      <c r="C38" s="811"/>
      <c r="D38" s="811"/>
      <c r="E38" s="811"/>
      <c r="F38" s="811"/>
      <c r="G38" s="812"/>
      <c r="H38" s="197"/>
      <c r="I38" s="198"/>
      <c r="J38" s="3"/>
    </row>
    <row r="39" spans="1:10" ht="15.6" thickBot="1">
      <c r="A39" s="819"/>
      <c r="B39" s="813" t="s">
        <v>189</v>
      </c>
      <c r="C39" s="814"/>
      <c r="D39" s="814"/>
      <c r="E39" s="814"/>
      <c r="F39" s="814"/>
      <c r="G39" s="815"/>
      <c r="H39" s="400">
        <f>SUM(H37:H38)</f>
        <v>0</v>
      </c>
      <c r="I39" s="401">
        <f>SUM(I37:I38)</f>
        <v>0</v>
      </c>
      <c r="J39" s="3"/>
    </row>
    <row r="40" spans="1:10">
      <c r="B40" s="3"/>
      <c r="C40" s="3"/>
      <c r="D40" s="3"/>
      <c r="E40" s="3"/>
      <c r="F40" s="3"/>
      <c r="G40" s="3"/>
      <c r="H40" s="203"/>
      <c r="I40" s="203"/>
      <c r="J40" s="3"/>
    </row>
    <row r="41" spans="1:10">
      <c r="B41" s="3"/>
      <c r="C41" s="3"/>
      <c r="D41" s="3"/>
      <c r="E41" s="3"/>
      <c r="F41" s="3"/>
      <c r="G41" s="3"/>
      <c r="H41" s="203"/>
      <c r="I41" s="203"/>
      <c r="J41" s="3"/>
    </row>
    <row r="42" spans="1:10">
      <c r="B42" s="3"/>
      <c r="C42" s="3"/>
      <c r="D42" s="3"/>
      <c r="E42" s="3"/>
      <c r="F42" s="3"/>
      <c r="G42" s="3"/>
      <c r="H42" s="203"/>
      <c r="I42" s="203"/>
      <c r="J42" s="3"/>
    </row>
    <row r="45" spans="1:10">
      <c r="A45" s="108"/>
      <c r="B45" s="14"/>
    </row>
    <row r="46" spans="1:10">
      <c r="A46" s="108"/>
      <c r="B46" s="14"/>
    </row>
    <row r="47" spans="1:10">
      <c r="A47" s="108"/>
      <c r="B47" s="14"/>
    </row>
    <row r="48" spans="1:10">
      <c r="A48" s="108"/>
      <c r="B48" s="14"/>
    </row>
    <row r="49" spans="1:2">
      <c r="A49" s="108"/>
      <c r="B49" s="14"/>
    </row>
  </sheetData>
  <sheetProtection algorithmName="SHA-512" hashValue="b0AlPmomwaejPHdPoZyw9DSp22vD1TufrZeilG29XHX/rOKAL1FFzeJBAkXxP+mgUmd8XUVRHAUC9rB+O3taaQ==" saltValue="0gmNGCUQ1UZ0cIDNZ1NZ+w==" spinCount="100000" sheet="1" objects="1" scenarios="1"/>
  <mergeCells count="20">
    <mergeCell ref="A3:I3"/>
    <mergeCell ref="A2:I2"/>
    <mergeCell ref="B23:G23"/>
    <mergeCell ref="A4:A13"/>
    <mergeCell ref="B9:G9"/>
    <mergeCell ref="B22:G22"/>
    <mergeCell ref="B10:G10"/>
    <mergeCell ref="B11:G11"/>
    <mergeCell ref="B13:G13"/>
    <mergeCell ref="B12:G12"/>
    <mergeCell ref="B24:G24"/>
    <mergeCell ref="B25:G25"/>
    <mergeCell ref="B26:G26"/>
    <mergeCell ref="A30:A39"/>
    <mergeCell ref="B35:G35"/>
    <mergeCell ref="B36:G36"/>
    <mergeCell ref="B37:G37"/>
    <mergeCell ref="B38:G38"/>
    <mergeCell ref="B39:G39"/>
    <mergeCell ref="A17:A26"/>
  </mergeCells>
  <phoneticPr fontId="0" type="noConversion"/>
  <pageMargins left="0.70866141732283472" right="0.70866141732283472" top="0.35433070866141736" bottom="0.74803149606299213" header="0.31496062992125984" footer="0.31496062992125984"/>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90" zoomScaleNormal="90" workbookViewId="0">
      <selection activeCell="E13" sqref="E13"/>
    </sheetView>
  </sheetViews>
  <sheetFormatPr baseColWidth="10" defaultColWidth="11.453125" defaultRowHeight="17.399999999999999"/>
  <cols>
    <col min="1" max="1" width="8.453125" style="85" customWidth="1"/>
    <col min="2" max="2" width="4.1796875" style="105" customWidth="1"/>
    <col min="3" max="3" width="35.6328125" style="85" customWidth="1"/>
    <col min="4" max="4" width="4.1796875" style="105" customWidth="1"/>
    <col min="5" max="7" width="13.81640625" style="85" customWidth="1"/>
    <col min="8" max="8" width="17.36328125" style="85" customWidth="1"/>
    <col min="9" max="9" width="11.453125" style="568"/>
    <col min="10" max="11" width="11.453125" style="569"/>
    <col min="12" max="16384" width="11.453125" style="85"/>
  </cols>
  <sheetData>
    <row r="1" spans="1:12" s="160" customFormat="1" ht="28.5" customHeight="1">
      <c r="B1" s="182"/>
      <c r="D1" s="182"/>
      <c r="I1" s="830" t="s">
        <v>120</v>
      </c>
      <c r="J1" s="831"/>
      <c r="K1" s="832"/>
    </row>
    <row r="2" spans="1:12" s="160" customFormat="1" ht="30" customHeight="1">
      <c r="A2" s="708" t="s">
        <v>241</v>
      </c>
      <c r="B2" s="709"/>
      <c r="C2" s="709"/>
      <c r="D2" s="709"/>
      <c r="E2" s="709"/>
      <c r="F2" s="709"/>
      <c r="G2" s="710"/>
      <c r="I2" s="566"/>
      <c r="J2" s="567"/>
      <c r="K2" s="567"/>
    </row>
    <row r="3" spans="1:12" ht="28.5" customHeight="1">
      <c r="E3" s="213"/>
      <c r="F3" s="160"/>
      <c r="G3" s="160"/>
    </row>
    <row r="4" spans="1:12" s="102" customFormat="1" ht="22.5" customHeight="1">
      <c r="A4" s="836" t="s">
        <v>194</v>
      </c>
      <c r="B4" s="837"/>
      <c r="C4" s="837"/>
      <c r="D4" s="837"/>
      <c r="E4" s="328" t="s">
        <v>67</v>
      </c>
      <c r="F4" s="328" t="s">
        <v>68</v>
      </c>
      <c r="G4" s="328" t="s">
        <v>72</v>
      </c>
      <c r="H4" s="228"/>
      <c r="I4" s="229"/>
      <c r="J4" s="231"/>
      <c r="K4" s="231"/>
    </row>
    <row r="5" spans="1:12" s="102" customFormat="1" ht="22.5" customHeight="1">
      <c r="A5" s="235" t="s">
        <v>2</v>
      </c>
      <c r="B5" s="282" t="s">
        <v>3</v>
      </c>
      <c r="C5" s="236"/>
      <c r="D5" s="237"/>
      <c r="E5" s="300">
        <f>'4.Cpte Résul'!B57</f>
        <v>0</v>
      </c>
      <c r="F5" s="300">
        <f>'4.Cpte Résul'!D57</f>
        <v>0</v>
      </c>
      <c r="G5" s="300">
        <f>'4.Cpte Résul'!F57</f>
        <v>0</v>
      </c>
      <c r="I5" s="229"/>
      <c r="J5" s="231"/>
      <c r="K5" s="232"/>
    </row>
    <row r="6" spans="1:12" s="102" customFormat="1" ht="22.5" customHeight="1">
      <c r="A6" s="209" t="s">
        <v>4</v>
      </c>
      <c r="B6" s="233" t="s">
        <v>5</v>
      </c>
      <c r="C6" s="228"/>
      <c r="D6" s="159"/>
      <c r="E6" s="301">
        <f>'4.Cpte Résul'!B48</f>
        <v>0</v>
      </c>
      <c r="F6" s="301">
        <f>'4.Cpte Résul'!D48</f>
        <v>0</v>
      </c>
      <c r="G6" s="301">
        <f>'4.Cpte Résul'!F48</f>
        <v>0</v>
      </c>
      <c r="I6" s="570">
        <f>'2.immos apportées'!D35+'3.immos à financer'!G42-'7.Autofi+ Seuil Equil '!E6</f>
        <v>0</v>
      </c>
      <c r="J6" s="570">
        <f>'2.immos apportées'!E35+'3.immos à financer'!H42-'7.Autofi+ Seuil Equil '!F6</f>
        <v>0</v>
      </c>
      <c r="K6" s="570">
        <f>'2.immos apportées'!F35+'3.immos à financer'!I42-'7.Autofi+ Seuil Equil '!G6</f>
        <v>0</v>
      </c>
    </row>
    <row r="7" spans="1:12" s="231" customFormat="1" ht="22.5" customHeight="1">
      <c r="A7" s="210" t="s">
        <v>2</v>
      </c>
      <c r="B7" s="282" t="s">
        <v>6</v>
      </c>
      <c r="C7" s="230"/>
      <c r="D7" s="208"/>
      <c r="E7" s="300">
        <f>E5+E6</f>
        <v>0</v>
      </c>
      <c r="F7" s="300">
        <f>F5+F6</f>
        <v>0</v>
      </c>
      <c r="G7" s="300">
        <f>G5+G6</f>
        <v>0</v>
      </c>
      <c r="I7" s="229"/>
      <c r="K7" s="232"/>
    </row>
    <row r="8" spans="1:12" s="102" customFormat="1" ht="22.5" customHeight="1">
      <c r="A8" s="209" t="s">
        <v>0</v>
      </c>
      <c r="B8" s="233" t="s">
        <v>162</v>
      </c>
      <c r="C8" s="228"/>
      <c r="D8" s="159"/>
      <c r="E8" s="302"/>
      <c r="F8" s="302"/>
      <c r="G8" s="302"/>
      <c r="H8" s="546" t="s">
        <v>176</v>
      </c>
      <c r="I8" s="231"/>
      <c r="J8" s="231"/>
      <c r="K8" s="231"/>
    </row>
    <row r="9" spans="1:12" s="102" customFormat="1" ht="22.5" customHeight="1">
      <c r="A9" s="235" t="s">
        <v>2</v>
      </c>
      <c r="B9" s="282" t="s">
        <v>62</v>
      </c>
      <c r="C9" s="236"/>
      <c r="D9" s="237"/>
      <c r="E9" s="303">
        <f>E7-E8</f>
        <v>0</v>
      </c>
      <c r="F9" s="303">
        <f>F7-F8</f>
        <v>0</v>
      </c>
      <c r="G9" s="303">
        <f>G7-G8</f>
        <v>0</v>
      </c>
      <c r="I9" s="229"/>
      <c r="J9" s="231"/>
      <c r="K9" s="231"/>
    </row>
    <row r="10" spans="1:12" s="102" customFormat="1" ht="22.5" customHeight="1">
      <c r="A10" s="209" t="s">
        <v>0</v>
      </c>
      <c r="B10" s="233" t="s">
        <v>177</v>
      </c>
      <c r="C10" s="228"/>
      <c r="D10" s="159"/>
      <c r="E10" s="304">
        <f>'1.Plan fi'!C30</f>
        <v>0</v>
      </c>
      <c r="F10" s="304">
        <f>'1.Plan fi'!D30</f>
        <v>0</v>
      </c>
      <c r="G10" s="304">
        <f>'1.Plan fi'!E30</f>
        <v>0</v>
      </c>
      <c r="I10" s="570">
        <f>E10-'1.Plan fi'!C31</f>
        <v>0</v>
      </c>
      <c r="J10" s="570">
        <f>F10-'1.Plan fi'!D31</f>
        <v>0</v>
      </c>
      <c r="K10" s="570">
        <f>G10-'1.Plan fi'!E31</f>
        <v>0</v>
      </c>
    </row>
    <row r="11" spans="1:12" s="102" customFormat="1" ht="22.5" customHeight="1">
      <c r="A11" s="209" t="s">
        <v>0</v>
      </c>
      <c r="B11" s="233" t="s">
        <v>178</v>
      </c>
      <c r="C11" s="228"/>
      <c r="D11" s="159"/>
      <c r="E11" s="305"/>
      <c r="F11" s="305"/>
      <c r="G11" s="305"/>
      <c r="H11" s="546" t="s">
        <v>176</v>
      </c>
      <c r="I11" s="231"/>
      <c r="J11" s="231"/>
      <c r="K11" s="231"/>
    </row>
    <row r="12" spans="1:12" s="102" customFormat="1" ht="22.5" customHeight="1">
      <c r="A12" s="209" t="s">
        <v>0</v>
      </c>
      <c r="B12" s="233" t="s">
        <v>163</v>
      </c>
      <c r="C12" s="228"/>
      <c r="D12" s="159"/>
      <c r="E12" s="305">
        <f>'Calculateur de prêt'!J11</f>
        <v>0</v>
      </c>
      <c r="F12" s="305">
        <f>'Calculateur de prêt'!J17</f>
        <v>0</v>
      </c>
      <c r="G12" s="305">
        <f>'Calculateur de prêt'!J23</f>
        <v>0</v>
      </c>
      <c r="H12" s="546"/>
      <c r="I12" s="231"/>
      <c r="J12" s="231"/>
      <c r="K12" s="231"/>
    </row>
    <row r="13" spans="1:12" s="102" customFormat="1" ht="22.5" customHeight="1">
      <c r="A13" s="209" t="s">
        <v>0</v>
      </c>
      <c r="B13" s="233" t="s">
        <v>164</v>
      </c>
      <c r="C13" s="228"/>
      <c r="D13" s="159"/>
      <c r="E13" s="305"/>
      <c r="F13" s="305"/>
      <c r="G13" s="305"/>
      <c r="H13" s="546" t="s">
        <v>176</v>
      </c>
      <c r="I13" s="231"/>
      <c r="J13" s="231"/>
      <c r="K13" s="231"/>
    </row>
    <row r="14" spans="1:12" s="231" customFormat="1" ht="22.5" customHeight="1">
      <c r="A14" s="260" t="s">
        <v>2</v>
      </c>
      <c r="B14" s="283" t="s">
        <v>63</v>
      </c>
      <c r="C14" s="261"/>
      <c r="D14" s="262"/>
      <c r="E14" s="306">
        <f>E9-SUM(E10:E13)</f>
        <v>0</v>
      </c>
      <c r="F14" s="306">
        <f>F9-SUM(F10:F13)</f>
        <v>0</v>
      </c>
      <c r="G14" s="306">
        <f>G9-SUM(G10:G13)</f>
        <v>0</v>
      </c>
      <c r="I14" s="229"/>
    </row>
    <row r="15" spans="1:12" s="102" customFormat="1" ht="22.5" customHeight="1">
      <c r="A15" s="233"/>
      <c r="B15" s="103"/>
      <c r="C15" s="233"/>
      <c r="D15" s="103"/>
      <c r="E15" s="233"/>
      <c r="F15" s="233"/>
      <c r="G15" s="233"/>
      <c r="H15" s="228"/>
      <c r="I15" s="571"/>
      <c r="J15" s="232"/>
      <c r="K15" s="232"/>
      <c r="L15" s="228"/>
    </row>
    <row r="16" spans="1:12" s="102" customFormat="1" ht="22.5" customHeight="1">
      <c r="A16" s="234"/>
      <c r="B16" s="104"/>
      <c r="C16" s="234"/>
      <c r="D16" s="104"/>
      <c r="E16" s="234"/>
      <c r="F16" s="234"/>
      <c r="G16" s="234"/>
      <c r="I16" s="229"/>
      <c r="J16" s="231"/>
      <c r="K16" s="231"/>
    </row>
    <row r="17" spans="1:12" s="102" customFormat="1" ht="22.5" customHeight="1">
      <c r="A17" s="836" t="s">
        <v>195</v>
      </c>
      <c r="B17" s="837"/>
      <c r="C17" s="837"/>
      <c r="D17" s="837"/>
      <c r="E17" s="328" t="s">
        <v>67</v>
      </c>
      <c r="F17" s="328" t="s">
        <v>68</v>
      </c>
      <c r="G17" s="328" t="s">
        <v>72</v>
      </c>
      <c r="H17" s="228"/>
      <c r="I17" s="229"/>
      <c r="J17" s="231"/>
      <c r="K17" s="231"/>
    </row>
    <row r="18" spans="1:12" s="264" customFormat="1" ht="22.5" customHeight="1">
      <c r="A18" s="284" t="s">
        <v>55</v>
      </c>
      <c r="B18" s="282"/>
      <c r="C18" s="282"/>
      <c r="D18" s="92"/>
      <c r="E18" s="402" t="str">
        <f>'4.Cpte Résul'!C16</f>
        <v/>
      </c>
      <c r="F18" s="402" t="str">
        <f>'4.Cpte Résul'!E16</f>
        <v/>
      </c>
      <c r="G18" s="402" t="str">
        <f>'4.Cpte Résul'!G16</f>
        <v/>
      </c>
      <c r="I18" s="265"/>
    </row>
    <row r="19" spans="1:12" s="266" customFormat="1" ht="22.5" customHeight="1">
      <c r="A19" s="285" t="s">
        <v>52</v>
      </c>
      <c r="B19" s="233"/>
      <c r="C19" s="233"/>
      <c r="D19" s="214"/>
      <c r="E19" s="403">
        <f>'4.Cpte Résul'!B18</f>
        <v>0</v>
      </c>
      <c r="F19" s="404">
        <f>'4.Cpte Résul'!D18</f>
        <v>0</v>
      </c>
      <c r="G19" s="403">
        <f>'4.Cpte Résul'!F18</f>
        <v>0</v>
      </c>
      <c r="I19" s="265"/>
      <c r="J19" s="264"/>
      <c r="K19" s="264"/>
    </row>
    <row r="20" spans="1:12" s="266" customFormat="1" ht="22.5" customHeight="1">
      <c r="A20" s="285" t="s">
        <v>53</v>
      </c>
      <c r="B20" s="233"/>
      <c r="C20" s="233"/>
      <c r="D20" s="214"/>
      <c r="E20" s="403">
        <f>'4.Cpte Résul'!B38</f>
        <v>0</v>
      </c>
      <c r="F20" s="404">
        <f>'4.Cpte Résul'!D38</f>
        <v>0</v>
      </c>
      <c r="G20" s="403">
        <f>'4.Cpte Résul'!F38</f>
        <v>0</v>
      </c>
      <c r="I20" s="265"/>
      <c r="J20" s="264"/>
      <c r="K20" s="264"/>
    </row>
    <row r="21" spans="1:12" s="266" customFormat="1" ht="22.5" customHeight="1">
      <c r="A21" s="285" t="s">
        <v>39</v>
      </c>
      <c r="B21" s="233"/>
      <c r="C21" s="233"/>
      <c r="D21" s="214"/>
      <c r="E21" s="403">
        <f>'4.Cpte Résul'!B42</f>
        <v>0</v>
      </c>
      <c r="F21" s="404">
        <f>'4.Cpte Résul'!D42</f>
        <v>0</v>
      </c>
      <c r="G21" s="403">
        <f>'4.Cpte Résul'!F42</f>
        <v>0</v>
      </c>
      <c r="I21" s="265"/>
      <c r="J21" s="264"/>
      <c r="K21" s="264"/>
    </row>
    <row r="22" spans="1:12" s="266" customFormat="1" ht="22.5" customHeight="1">
      <c r="A22" s="285" t="s">
        <v>54</v>
      </c>
      <c r="B22" s="233"/>
      <c r="C22" s="233"/>
      <c r="D22" s="214"/>
      <c r="E22" s="403">
        <f>'4.Cpte Résul'!B52</f>
        <v>0</v>
      </c>
      <c r="F22" s="404">
        <f>'4.Cpte Résul'!D52</f>
        <v>0</v>
      </c>
      <c r="G22" s="403">
        <f>'4.Cpte Résul'!F52</f>
        <v>0</v>
      </c>
      <c r="I22" s="265"/>
      <c r="J22" s="264"/>
      <c r="K22" s="264"/>
    </row>
    <row r="23" spans="1:12" s="266" customFormat="1" ht="22.5" customHeight="1">
      <c r="A23" s="284" t="s">
        <v>166</v>
      </c>
      <c r="B23" s="282"/>
      <c r="C23" s="282"/>
      <c r="D23" s="92"/>
      <c r="E23" s="405">
        <f>SUM(E19:E22)</f>
        <v>0</v>
      </c>
      <c r="F23" s="406">
        <f>SUM(F19:F22)</f>
        <v>0</v>
      </c>
      <c r="G23" s="405">
        <f>SUM(G19:G22)</f>
        <v>0</v>
      </c>
      <c r="H23" s="267"/>
      <c r="I23" s="572">
        <f>'4.Cpte Résul'!B18+'4.Cpte Résul'!B38+'4.Cpte Résul'!B42+'4.Cpte Résul'!B52-'7.Autofi+ Seuil Equil '!E23</f>
        <v>0</v>
      </c>
      <c r="J23" s="572">
        <f>'4.Cpte Résul'!D18+'4.Cpte Résul'!D38+'4.Cpte Résul'!D42+'4.Cpte Résul'!D52-'7.Autofi+ Seuil Equil '!F23</f>
        <v>0</v>
      </c>
      <c r="K23" s="572">
        <f>'4.Cpte Résul'!F18+'4.Cpte Résul'!F38+'4.Cpte Résul'!F42+'4.Cpte Résul'!F52-'7.Autofi+ Seuil Equil '!G23</f>
        <v>0</v>
      </c>
      <c r="L23" s="267"/>
    </row>
    <row r="24" spans="1:12" s="266" customFormat="1" ht="22.5" customHeight="1">
      <c r="A24" s="285" t="s">
        <v>175</v>
      </c>
      <c r="B24" s="233"/>
      <c r="C24" s="233"/>
      <c r="D24" s="214"/>
      <c r="E24" s="403">
        <f>E11+E12</f>
        <v>0</v>
      </c>
      <c r="F24" s="403">
        <f>F11+F12</f>
        <v>0</v>
      </c>
      <c r="G24" s="403">
        <f>G11+G12</f>
        <v>0</v>
      </c>
      <c r="I24" s="265"/>
      <c r="J24" s="264"/>
      <c r="K24" s="264"/>
    </row>
    <row r="25" spans="1:12" s="266" customFormat="1" ht="22.5" customHeight="1">
      <c r="A25" s="285" t="s">
        <v>165</v>
      </c>
      <c r="B25" s="233"/>
      <c r="C25" s="233"/>
      <c r="D25" s="214"/>
      <c r="E25" s="403">
        <f>E13</f>
        <v>0</v>
      </c>
      <c r="F25" s="404">
        <f>F13</f>
        <v>0</v>
      </c>
      <c r="G25" s="403">
        <f>G13</f>
        <v>0</v>
      </c>
      <c r="I25" s="265"/>
      <c r="J25" s="264"/>
      <c r="K25" s="264"/>
    </row>
    <row r="26" spans="1:12" s="264" customFormat="1" ht="22.5" customHeight="1">
      <c r="A26" s="284" t="s">
        <v>167</v>
      </c>
      <c r="B26" s="282"/>
      <c r="C26" s="282"/>
      <c r="D26" s="92"/>
      <c r="E26" s="405">
        <f>SUM(E24:E25)</f>
        <v>0</v>
      </c>
      <c r="F26" s="406">
        <f>SUM(F24:F25)</f>
        <v>0</v>
      </c>
      <c r="G26" s="405">
        <f>SUM(G24:G25)</f>
        <v>0</v>
      </c>
      <c r="I26" s="570">
        <f>SUM(E11:E13)-E26</f>
        <v>0</v>
      </c>
      <c r="J26" s="570">
        <f>SUM(F11:F13)-F26</f>
        <v>0</v>
      </c>
      <c r="K26" s="570">
        <f>SUM(G11:G13)-G26</f>
        <v>0</v>
      </c>
    </row>
    <row r="27" spans="1:12" s="231" customFormat="1" ht="22.5" customHeight="1">
      <c r="A27" s="263"/>
      <c r="B27" s="833" t="s">
        <v>168</v>
      </c>
      <c r="C27" s="833"/>
      <c r="D27" s="833"/>
      <c r="E27" s="834" t="str">
        <f>IF((E23+E26)=0,"",(E23+E26)/(E18))</f>
        <v/>
      </c>
      <c r="F27" s="834" t="str">
        <f>IF((F23+F26)=0,"",(F23+F26)/(F18))</f>
        <v/>
      </c>
      <c r="G27" s="834" t="str">
        <f>IF((G23+G26)=0,"",(G23+G26)/(G18))</f>
        <v/>
      </c>
      <c r="I27" s="229"/>
    </row>
    <row r="28" spans="1:12" s="102" customFormat="1" ht="22.5" customHeight="1">
      <c r="A28" s="286" t="s">
        <v>174</v>
      </c>
      <c r="B28" s="268"/>
      <c r="C28" s="269"/>
      <c r="D28" s="269"/>
      <c r="E28" s="835"/>
      <c r="F28" s="835"/>
      <c r="G28" s="835"/>
      <c r="I28" s="229"/>
      <c r="J28" s="231"/>
      <c r="K28" s="231"/>
    </row>
    <row r="29" spans="1:12">
      <c r="A29" s="160"/>
      <c r="B29" s="211"/>
      <c r="C29" s="212"/>
      <c r="D29" s="211"/>
      <c r="E29" s="160"/>
      <c r="F29" s="160"/>
      <c r="G29" s="160"/>
    </row>
    <row r="30" spans="1:12">
      <c r="B30" s="106"/>
      <c r="C30" s="107"/>
      <c r="D30" s="106"/>
    </row>
    <row r="31" spans="1:12">
      <c r="B31" s="106"/>
      <c r="C31" s="107"/>
      <c r="D31" s="106"/>
    </row>
  </sheetData>
  <sheetProtection algorithmName="SHA-512" hashValue="JTEQB3wTfBSFF26Q0CFoD+IinZMVFye+oV3so+0U+b+rb/NpJ6d9+0OQwd3zXhlUfdbxx5hIqaVn4BIGeEWq1Q==" saltValue="ZilQHoU1TWhYOkAMZ58DXg==" spinCount="100000" sheet="1" objects="1" scenarios="1"/>
  <mergeCells count="8">
    <mergeCell ref="I1:K1"/>
    <mergeCell ref="A2:G2"/>
    <mergeCell ref="B27:D27"/>
    <mergeCell ref="E27:E28"/>
    <mergeCell ref="F27:F28"/>
    <mergeCell ref="G27:G28"/>
    <mergeCell ref="A4:D4"/>
    <mergeCell ref="A17:D17"/>
  </mergeCells>
  <phoneticPr fontId="0" type="noConversion"/>
  <pageMargins left="0.31496062992125984" right="0.31496062992125984"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20</vt:i4>
      </vt:variant>
    </vt:vector>
  </HeadingPairs>
  <TitlesOfParts>
    <vt:vector size="32" baseType="lpstr">
      <vt:lpstr>Mode d'emploi</vt:lpstr>
      <vt:lpstr>page de garde</vt:lpstr>
      <vt:lpstr>1.Plan fi</vt:lpstr>
      <vt:lpstr>2.immos apportées</vt:lpstr>
      <vt:lpstr>3.immos à financer</vt:lpstr>
      <vt:lpstr>4.Cpte Résul</vt:lpstr>
      <vt:lpstr>5.Bfr </vt:lpstr>
      <vt:lpstr>6.Ch Salaires</vt:lpstr>
      <vt:lpstr>7.Autofi+ Seuil Equil </vt:lpstr>
      <vt:lpstr>8.Plan TRESO </vt:lpstr>
      <vt:lpstr>Calculateur de prêt</vt:lpstr>
      <vt:lpstr>plan fi double entités</vt:lpstr>
      <vt:lpstr>'1.Plan fi'!Print_Area</vt:lpstr>
      <vt:lpstr>'2.immos apportées'!Print_Area</vt:lpstr>
      <vt:lpstr>'3.immos à financer'!Print_Area</vt:lpstr>
      <vt:lpstr>'4.Cpte Résul'!Print_Area</vt:lpstr>
      <vt:lpstr>'5.Bfr '!Print_Area</vt:lpstr>
      <vt:lpstr>'6.Ch Salaires'!Print_Area</vt:lpstr>
      <vt:lpstr>'7.Autofi+ Seuil Equil '!Print_Area</vt:lpstr>
      <vt:lpstr>'8.Plan TRESO '!Print_Area</vt:lpstr>
      <vt:lpstr>'Calculateur de prêt'!Print_Area</vt:lpstr>
      <vt:lpstr>'plan fi double entités'!Print_Area</vt:lpstr>
      <vt:lpstr>'1.Plan fi'!Zone_d_impression</vt:lpstr>
      <vt:lpstr>'2.immos apportées'!Zone_d_impression</vt:lpstr>
      <vt:lpstr>'3.immos à financer'!Zone_d_impression</vt:lpstr>
      <vt:lpstr>'4.Cpte Résul'!Zone_d_impression</vt:lpstr>
      <vt:lpstr>'5.Bfr '!Zone_d_impression</vt:lpstr>
      <vt:lpstr>'6.Ch Salaires'!Zone_d_impression</vt:lpstr>
      <vt:lpstr>'7.Autofi+ Seuil Equil '!Zone_d_impression</vt:lpstr>
      <vt:lpstr>'8.Plan TRESO '!Zone_d_impression</vt:lpstr>
      <vt:lpstr>'page de garde'!Zone_d_impression</vt:lpstr>
      <vt:lpstr>'plan fi double entités'!Zone_d_impression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Ariège Initiative</dc:creator>
  <cp:lastModifiedBy>Support INEONET</cp:lastModifiedBy>
  <cp:lastPrinted>2020-03-11T14:49:06Z</cp:lastPrinted>
  <dcterms:created xsi:type="dcterms:W3CDTF">2001-12-11T13:14:41Z</dcterms:created>
  <dcterms:modified xsi:type="dcterms:W3CDTF">2022-11-08T11:30:03Z</dcterms:modified>
</cp:coreProperties>
</file>